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45" windowWidth="19440" windowHeight="4800" tabRatio="881" firstSheet="1" activeTab="1"/>
  </bookViews>
  <sheets>
    <sheet name="sua  mau an tuyen khong ro 9" sheetId="1" state="hidden" r:id="rId1"/>
    <sheet name="Mẫu BC việc theo CHV Mẫu 06" sheetId="2" r:id="rId2"/>
    <sheet name="Mẫu BC tiền theo CHV Mẫu 07" sheetId="3" r:id="rId3"/>
  </sheets>
  <definedNames>
    <definedName name="_xlnm.Print_Area" localSheetId="1">'Mẫu BC việc theo CHV Mẫu 06'!$A$1:$T$137</definedName>
  </definedNames>
  <calcPr fullCalcOnLoad="1"/>
</workbook>
</file>

<file path=xl/sharedStrings.xml><?xml version="1.0" encoding="utf-8"?>
<sst xmlns="http://schemas.openxmlformats.org/spreadsheetml/2006/main" count="369" uniqueCount="196">
  <si>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</si>
  <si>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</si>
  <si>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</si>
  <si>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</si>
  <si>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</si>
  <si>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</si>
  <si>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</si>
  <si>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</si>
  <si>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</si>
  <si>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</si>
  <si>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</si>
  <si>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</si>
  <si>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</si>
  <si>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</si>
  <si>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</si>
  <si>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</si>
  <si>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</si>
  <si>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</si>
  <si>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</si>
  <si>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</si>
  <si>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</si>
  <si>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</si>
  <si>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</si>
  <si>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</si>
  <si>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</si>
  <si>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</si>
  <si>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</si>
  <si>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</si>
  <si>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</si>
  <si>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</si>
  <si>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</si>
  <si>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</si>
  <si>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</si>
  <si>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</si>
  <si>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</si>
  <si>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</si>
  <si>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</si>
  <si>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</si>
  <si>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</si>
  <si>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</si>
  <si>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</si>
  <si>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</si>
  <si>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</si>
  <si>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</si>
  <si>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</si>
  <si>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</si>
  <si>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</si>
  <si>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</si>
  <si>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</si>
  <si>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</si>
  <si>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</si>
  <si>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</si>
  <si>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</si>
  <si>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</si>
  <si>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</si>
  <si>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</si>
  <si>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</si>
  <si>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</si>
  <si>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</si>
  <si>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</si>
  <si>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</si>
  <si>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</si>
  <si>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</si>
  <si>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</si>
  <si>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</si>
  <si>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</si>
  <si>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</si>
  <si>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</si>
  <si>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</si>
  <si>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</si>
  <si>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</si>
  <si>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</si>
  <si>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</si>
  <si>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</si>
  <si>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</si>
  <si>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</si>
  <si>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</si>
  <si>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</si>
  <si>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</si>
  <si>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</si>
  <si>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</si>
  <si>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</si>
  <si>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</si>
  <si>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</si>
  <si>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</si>
  <si>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</si>
  <si>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</si>
  <si>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</si>
  <si>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</si>
  <si>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</si>
  <si>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</si>
  <si>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</si>
  <si>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</si>
  <si>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</si>
  <si>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</si>
  <si>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</si>
  <si>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</si>
  <si>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</si>
  <si>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</si>
  <si>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</si>
  <si>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</si>
  <si>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</si>
  <si>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</si>
  <si>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</si>
  <si>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</si>
  <si>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</si>
  <si>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</si>
  <si>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</si>
  <si>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</si>
  <si>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</si>
  <si>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</si>
  <si>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</si>
  <si>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</si>
  <si>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</si>
  <si>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</si>
  <si>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</si>
  <si>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</si>
  <si>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</si>
  <si>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</si>
  <si>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</si>
  <si>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</si>
  <si>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</si>
  <si>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</si>
  <si>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</si>
  <si>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</si>
  <si>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</si>
  <si>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</si>
  <si>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</si>
  <si>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</si>
  <si>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</si>
  <si>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</si>
  <si>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</si>
  <si>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Lê Trọng Trưởng</t>
  </si>
  <si>
    <t>Huỳnh Công Tân</t>
  </si>
  <si>
    <t>Đặng Huỳnh Tân</t>
  </si>
  <si>
    <t>Lê Thanh Giang</t>
  </si>
  <si>
    <t>Trần Trí Hiếu</t>
  </si>
  <si>
    <t>Huỳnh Anh Tuấn</t>
  </si>
  <si>
    <t>Phạm Minh Phúc</t>
  </si>
  <si>
    <t>Nguyễn Văn Thế</t>
  </si>
  <si>
    <t>Nguyễn Văn Hiếu</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</si>
  <si>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</si>
  <si>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</si>
  <si>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</si>
  <si>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</si>
  <si>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</si>
  <si>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</si>
  <si>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</si>
  <si>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</si>
  <si>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</si>
  <si>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</si>
  <si>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</si>
  <si>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</si>
  <si>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</si>
  <si>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</si>
  <si>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</si>
  <si>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</si>
  <si>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</si>
  <si>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</si>
  <si>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Minh Thiện</t>
  </si>
  <si>
    <t>Nguyễn Thanh Sơn</t>
  </si>
  <si>
    <t>Võ Minh Dũng</t>
  </si>
  <si>
    <t>Phạm Văn Dũng</t>
  </si>
  <si>
    <t>Phan Văn Nghiêm</t>
  </si>
  <si>
    <t>Nguyễn Văn Hiền</t>
  </si>
  <si>
    <t>Phạm Văn Tùng</t>
  </si>
  <si>
    <t>Nguyễn Chí Hòa</t>
  </si>
  <si>
    <t>Nguyễn T Lan Trinh</t>
  </si>
  <si>
    <t>Trần Công Bằng</t>
  </si>
  <si>
    <t>Trần Thị Thanh Thúy</t>
  </si>
  <si>
    <t>Nguyễn Ngọc Được</t>
  </si>
  <si>
    <t>Nguyễn Thanh Tuấn</t>
  </si>
  <si>
    <t>Lê Hồng Đỗ</t>
  </si>
  <si>
    <t>Nguyễn Bùi Trí</t>
  </si>
  <si>
    <t>Trinh Văn Tươm</t>
  </si>
  <si>
    <t>Bùi Văn Tấn</t>
  </si>
  <si>
    <t>Phạm Hoàng Sơn</t>
  </si>
  <si>
    <t>Nguyễn Minh Tấn</t>
  </si>
  <si>
    <t>Trần Công Hiệp</t>
  </si>
  <si>
    <t>Bùi Văn Hiếu</t>
  </si>
  <si>
    <t>Nguyễn Minh Nhựt</t>
  </si>
  <si>
    <t>Nguyễn Thành Trung</t>
  </si>
  <si>
    <t>Nguyễn Tấn Thái</t>
  </si>
  <si>
    <t>Đỗ Hữu Tuấn</t>
  </si>
  <si>
    <t>Kiều Công Thành</t>
  </si>
  <si>
    <t>Võ Hồng Đào</t>
  </si>
  <si>
    <t>Nguyễn Văn Thơm</t>
  </si>
  <si>
    <t>Mai Thị Thu Cúc</t>
  </si>
  <si>
    <t>Huỳnh văn Tuấn</t>
  </si>
  <si>
    <t>Vũ Quang Hiện</t>
  </si>
  <si>
    <t>Bùi Văn Khanh</t>
  </si>
  <si>
    <t>Số chưa có điều kiện chuyển sổ theo dõi riêng</t>
  </si>
  <si>
    <t>5 tháng/năm 2019</t>
  </si>
  <si>
    <t>Đồng Tháp, ngày 06 tháng 3 năm 2019</t>
  </si>
  <si>
    <t>KT. CỤC TRƯỞNG</t>
  </si>
  <si>
    <t>PHÓ CỤC TRƯỞNG</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</si>
</sst>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71">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7"/>
      <color indexed="10"/>
      <name val="Times New Roman"/>
      <family val="1"/>
    </font>
    <font>
      <sz val="11"/>
      <color indexed="10"/>
      <name val="Times New Roman"/>
      <family val="1"/>
    </font>
    <font>
      <sz val="12"/>
      <color indexed="8"/>
      <name val="Times New Roman"/>
      <family val="1"/>
    </font>
    <font>
      <i/>
      <sz val="7"/>
      <name val="Times New Roman"/>
      <family val="1"/>
    </font>
    <font>
      <b/>
      <sz val="7"/>
      <name val="Times New Roman"/>
      <family val="1"/>
    </font>
    <font>
      <i/>
      <sz val="12"/>
      <name val=".VnTime"/>
      <family val="2"/>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8"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90">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43" fontId="28" fillId="0" borderId="10"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194" fontId="0" fillId="0" borderId="0" xfId="0" applyNumberFormat="1" applyFont="1" applyFill="1" applyBorder="1" applyAlignment="1">
      <alignment/>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Border="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43" fontId="23" fillId="0" borderId="0" xfId="42" applyFont="1" applyFill="1" applyBorder="1" applyAlignment="1">
      <alignment/>
    </xf>
    <xf numFmtId="43" fontId="25"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2" fontId="28" fillId="0" borderId="0" xfId="0" applyNumberFormat="1" applyFont="1" applyFill="1" applyBorder="1" applyAlignment="1">
      <alignment vertical="center"/>
    </xf>
    <xf numFmtId="194" fontId="30" fillId="0" borderId="0" xfId="44" applyNumberFormat="1" applyFont="1" applyFill="1" applyBorder="1" applyAlignment="1">
      <alignment/>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3" fontId="0" fillId="0" borderId="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0" xfId="0" applyNumberFormat="1" applyFont="1" applyFill="1" applyBorder="1" applyAlignment="1">
      <alignment/>
    </xf>
    <xf numFmtId="43" fontId="24" fillId="0" borderId="0" xfId="42" applyFont="1" applyFill="1" applyBorder="1" applyAlignment="1">
      <alignment/>
    </xf>
    <xf numFmtId="49" fontId="24" fillId="0" borderId="0" xfId="0" applyNumberFormat="1" applyFont="1" applyFill="1" applyBorder="1" applyAlignment="1">
      <alignment/>
    </xf>
    <xf numFmtId="194" fontId="30" fillId="0" borderId="10" xfId="44" applyNumberFormat="1" applyFont="1" applyFill="1" applyBorder="1" applyAlignment="1" applyProtection="1">
      <alignment horizontal="center" vertical="center"/>
      <protection/>
    </xf>
    <xf numFmtId="194" fontId="30" fillId="0" borderId="10" xfId="44" applyNumberFormat="1" applyFont="1" applyFill="1" applyBorder="1" applyAlignment="1">
      <alignment horizontal="center" vertical="center"/>
    </xf>
    <xf numFmtId="1" fontId="31" fillId="0" borderId="10" xfId="0" applyNumberFormat="1" applyFont="1" applyFill="1" applyBorder="1" applyAlignment="1" applyProtection="1">
      <alignment horizontal="left" vertical="center"/>
      <protection/>
    </xf>
    <xf numFmtId="194" fontId="19" fillId="0" borderId="10" xfId="42" applyNumberFormat="1" applyFont="1" applyFill="1" applyBorder="1" applyAlignment="1" applyProtection="1">
      <alignment horizontal="left" vertical="center"/>
      <protection/>
    </xf>
    <xf numFmtId="43" fontId="26" fillId="0" borderId="10" xfId="44" applyFont="1" applyFill="1" applyBorder="1" applyAlignment="1" applyProtection="1">
      <alignment horizontal="left" vertical="center"/>
      <protection/>
    </xf>
    <xf numFmtId="43" fontId="28" fillId="0" borderId="10" xfId="44"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43" fontId="30" fillId="0" borderId="10" xfId="44" applyFont="1" applyFill="1" applyBorder="1" applyAlignment="1" applyProtection="1">
      <alignment horizontal="left" vertical="center"/>
      <protection/>
    </xf>
    <xf numFmtId="194" fontId="30" fillId="0" borderId="0" xfId="44" applyNumberFormat="1" applyFont="1" applyFill="1" applyBorder="1" applyAlignment="1">
      <alignment/>
    </xf>
    <xf numFmtId="43" fontId="30" fillId="0" borderId="0" xfId="44" applyFont="1" applyFill="1" applyBorder="1" applyAlignment="1">
      <alignment/>
    </xf>
    <xf numFmtId="194" fontId="26" fillId="0" borderId="10" xfId="42" applyNumberFormat="1" applyFont="1" applyFill="1" applyBorder="1" applyAlignment="1" applyProtection="1">
      <alignment horizontal="center" vertical="center"/>
      <protection/>
    </xf>
    <xf numFmtId="194" fontId="28" fillId="0" borderId="10" xfId="44" applyNumberFormat="1" applyFont="1" applyFill="1" applyBorder="1" applyAlignment="1">
      <alignment horizontal="center" vertical="center"/>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43" fontId="30" fillId="0" borderId="10" xfId="44"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22" fillId="0" borderId="10" xfId="42" applyFont="1" applyFill="1" applyBorder="1" applyAlignment="1">
      <alignment/>
    </xf>
    <xf numFmtId="194" fontId="32" fillId="0" borderId="10" xfId="44" applyNumberFormat="1" applyFont="1" applyFill="1" applyBorder="1" applyAlignment="1" applyProtection="1">
      <alignment horizontal="center" vertical="center"/>
      <protection/>
    </xf>
    <xf numFmtId="194" fontId="32" fillId="0" borderId="10" xfId="44" applyNumberFormat="1" applyFont="1" applyFill="1" applyBorder="1" applyAlignment="1">
      <alignment horizontal="center"/>
    </xf>
    <xf numFmtId="194" fontId="0" fillId="0" borderId="0" xfId="0" applyNumberFormat="1" applyFont="1" applyFill="1" applyAlignment="1">
      <alignment/>
    </xf>
    <xf numFmtId="194" fontId="26" fillId="0" borderId="10" xfId="44" applyNumberFormat="1" applyFont="1" applyFill="1" applyBorder="1" applyAlignment="1" applyProtection="1">
      <alignment horizontal="left" vertical="center"/>
      <protection/>
    </xf>
    <xf numFmtId="194" fontId="3" fillId="0" borderId="14" xfId="44" applyNumberFormat="1" applyFont="1" applyFill="1" applyBorder="1" applyAlignment="1" applyProtection="1">
      <alignment horizontal="center" vertical="center"/>
      <protection/>
    </xf>
    <xf numFmtId="194" fontId="24" fillId="0" borderId="0" xfId="44" applyNumberFormat="1" applyFont="1" applyFill="1" applyAlignment="1">
      <alignment vertical="center"/>
    </xf>
    <xf numFmtId="194" fontId="24" fillId="0" borderId="0" xfId="44" applyNumberFormat="1" applyFont="1" applyFill="1" applyAlignment="1">
      <alignment vertical="center" wrapText="1"/>
    </xf>
    <xf numFmtId="194" fontId="0" fillId="0" borderId="0" xfId="44"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9" fillId="0" borderId="10" xfId="44" applyNumberFormat="1" applyFont="1" applyFill="1" applyBorder="1" applyAlignment="1" applyProtection="1">
      <alignment horizontal="center" vertical="center"/>
      <protection/>
    </xf>
    <xf numFmtId="43" fontId="29" fillId="0" borderId="10" xfId="44" applyFont="1" applyFill="1" applyBorder="1" applyAlignment="1" applyProtection="1">
      <alignment horizontal="left"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Border="1" applyAlignment="1">
      <alignment/>
    </xf>
    <xf numFmtId="43" fontId="29" fillId="0" borderId="0" xfId="44" applyFont="1" applyFill="1" applyBorder="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9" fillId="0" borderId="10" xfId="44" applyFont="1" applyFill="1" applyBorder="1" applyAlignment="1" applyProtection="1">
      <alignment vertical="center"/>
      <protection/>
    </xf>
    <xf numFmtId="0" fontId="3" fillId="0" borderId="10" xfId="42" applyNumberFormat="1" applyFont="1" applyFill="1" applyBorder="1" applyAlignment="1" applyProtection="1">
      <alignment horizontal="center" vertical="center"/>
      <protection/>
    </xf>
    <xf numFmtId="194" fontId="22" fillId="0" borderId="10" xfId="42" applyNumberFormat="1" applyFont="1" applyFill="1" applyBorder="1" applyAlignment="1">
      <alignment/>
    </xf>
    <xf numFmtId="194" fontId="28" fillId="0" borderId="10" xfId="44" applyNumberFormat="1" applyFont="1" applyFill="1" applyBorder="1" applyAlignment="1">
      <alignment vertical="center"/>
    </xf>
    <xf numFmtId="194" fontId="29" fillId="0" borderId="10" xfId="44" applyNumberFormat="1" applyFont="1" applyFill="1" applyBorder="1" applyAlignment="1">
      <alignment/>
    </xf>
    <xf numFmtId="194" fontId="26" fillId="0" borderId="10" xfId="44" applyNumberFormat="1" applyFont="1" applyFill="1" applyBorder="1" applyAlignment="1">
      <alignment/>
    </xf>
    <xf numFmtId="194" fontId="28" fillId="0" borderId="10" xfId="44" applyNumberFormat="1" applyFont="1" applyFill="1" applyBorder="1" applyAlignment="1">
      <alignment/>
    </xf>
    <xf numFmtId="49" fontId="26" fillId="0" borderId="0" xfId="0" applyNumberFormat="1" applyFont="1" applyFill="1" applyBorder="1" applyAlignment="1">
      <alignment horizontal="center"/>
    </xf>
    <xf numFmtId="49" fontId="26" fillId="0" borderId="0" xfId="0" applyNumberFormat="1" applyFont="1" applyFill="1" applyBorder="1" applyAlignment="1">
      <alignment wrapText="1"/>
    </xf>
    <xf numFmtId="49" fontId="26" fillId="0" borderId="0" xfId="0" applyNumberFormat="1" applyFont="1" applyFill="1" applyBorder="1" applyAlignment="1">
      <alignment/>
    </xf>
    <xf numFmtId="49" fontId="26" fillId="0" borderId="10" xfId="0" applyNumberFormat="1" applyFont="1" applyFill="1" applyBorder="1" applyAlignment="1">
      <alignment/>
    </xf>
    <xf numFmtId="194" fontId="30" fillId="0" borderId="10" xfId="44" applyNumberFormat="1" applyFont="1" applyFill="1" applyBorder="1" applyAlignment="1">
      <alignment/>
    </xf>
    <xf numFmtId="43" fontId="26" fillId="0" borderId="0" xfId="44" applyFont="1" applyFill="1" applyAlignment="1">
      <alignment/>
    </xf>
    <xf numFmtId="0" fontId="33" fillId="0" borderId="0" xfId="44" applyNumberFormat="1" applyFont="1" applyFill="1" applyBorder="1" applyAlignment="1">
      <alignment vertical="center"/>
    </xf>
    <xf numFmtId="0" fontId="34" fillId="0" borderId="0" xfId="44" applyNumberFormat="1" applyFont="1" applyFill="1" applyBorder="1" applyAlignment="1">
      <alignment vertical="center"/>
    </xf>
    <xf numFmtId="0" fontId="34" fillId="0" borderId="0" xfId="44" applyNumberFormat="1" applyFont="1" applyFill="1" applyAlignment="1">
      <alignment vertical="center"/>
    </xf>
    <xf numFmtId="49" fontId="26" fillId="0" borderId="0" xfId="0" applyNumberFormat="1" applyFont="1" applyFill="1" applyAlignment="1">
      <alignment/>
    </xf>
    <xf numFmtId="194" fontId="0" fillId="0" borderId="0" xfId="42" applyNumberFormat="1" applyFont="1" applyFill="1" applyBorder="1" applyAlignment="1">
      <alignment/>
    </xf>
    <xf numFmtId="194" fontId="0" fillId="0" borderId="10" xfId="42" applyNumberFormat="1" applyFont="1" applyFill="1" applyBorder="1" applyAlignment="1">
      <alignment/>
    </xf>
    <xf numFmtId="194" fontId="35" fillId="0" borderId="0" xfId="42" applyNumberFormat="1" applyFont="1" applyFill="1" applyBorder="1" applyAlignment="1">
      <alignment/>
    </xf>
    <xf numFmtId="194" fontId="36" fillId="0" borderId="0" xfId="42" applyNumberFormat="1" applyFont="1" applyFill="1" applyBorder="1" applyAlignment="1">
      <alignment/>
    </xf>
    <xf numFmtId="194" fontId="1" fillId="0" borderId="0" xfId="42"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4" fillId="0" borderId="0" xfId="42" applyNumberFormat="1" applyFont="1" applyFill="1" applyAlignment="1">
      <alignment horizontal="left"/>
    </xf>
    <xf numFmtId="194" fontId="24" fillId="0" borderId="0" xfId="42" applyNumberFormat="1" applyFont="1" applyFill="1" applyBorder="1" applyAlignment="1">
      <alignment horizontal="center" vertical="center"/>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0" fillId="0" borderId="0" xfId="42" applyNumberFormat="1" applyFont="1" applyFill="1" applyBorder="1" applyAlignment="1">
      <alignment horizontal="center" wrapText="1"/>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22" fillId="0" borderId="15" xfId="0" applyNumberFormat="1" applyFont="1" applyFill="1" applyBorder="1" applyAlignment="1" applyProtection="1">
      <alignment horizontal="center" vertical="center" wrapText="1"/>
      <protection/>
    </xf>
    <xf numFmtId="49" fontId="22"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194" fontId="6" fillId="0" borderId="11" xfId="42" applyNumberFormat="1" applyFont="1" applyFill="1" applyBorder="1" applyAlignment="1">
      <alignment horizontal="center" vertical="center" wrapText="1"/>
    </xf>
    <xf numFmtId="194" fontId="6" fillId="0" borderId="17" xfId="42" applyNumberFormat="1" applyFont="1" applyFill="1" applyBorder="1" applyAlignment="1">
      <alignment horizontal="center" vertical="center" wrapText="1"/>
    </xf>
    <xf numFmtId="194" fontId="6" fillId="0" borderId="13" xfId="42" applyNumberFormat="1" applyFont="1" applyFill="1" applyBorder="1" applyAlignment="1">
      <alignment horizontal="center" vertical="center" wrapText="1"/>
    </xf>
    <xf numFmtId="194" fontId="24" fillId="0" borderId="0" xfId="42" applyNumberFormat="1" applyFont="1" applyFill="1" applyBorder="1" applyAlignment="1">
      <alignment horizontal="center" wrapText="1"/>
    </xf>
    <xf numFmtId="49" fontId="1" fillId="0" borderId="0" xfId="0" applyNumberFormat="1" applyFont="1" applyFill="1" applyBorder="1" applyAlignment="1">
      <alignment horizontal="left"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0" fontId="24" fillId="0" borderId="0" xfId="44" applyNumberFormat="1" applyFont="1" applyFill="1" applyAlignment="1">
      <alignment horizontal="center" vertical="center" wrapText="1"/>
    </xf>
    <xf numFmtId="0" fontId="24" fillId="0" borderId="0" xfId="44" applyNumberFormat="1" applyFont="1" applyFill="1" applyBorder="1" applyAlignment="1">
      <alignment horizontal="center" vertical="center"/>
    </xf>
    <xf numFmtId="43" fontId="20" fillId="0" borderId="0" xfId="44" applyNumberFormat="1" applyFont="1" applyFill="1" applyBorder="1" applyAlignment="1">
      <alignment horizontal="center" vertical="center"/>
    </xf>
    <xf numFmtId="43" fontId="6" fillId="0" borderId="11" xfId="44" applyFont="1" applyFill="1" applyBorder="1" applyAlignment="1" applyProtection="1">
      <alignment horizontal="center" vertical="center" wrapText="1"/>
      <protection/>
    </xf>
    <xf numFmtId="43" fontId="6" fillId="0" borderId="17" xfId="44" applyFont="1" applyFill="1" applyBorder="1" applyAlignment="1">
      <alignment horizontal="center" vertical="center" wrapText="1"/>
    </xf>
    <xf numFmtId="43" fontId="6" fillId="0" borderId="13" xfId="44"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22" fillId="0" borderId="0" xfId="0" applyNumberFormat="1" applyFont="1" applyFill="1" applyBorder="1" applyAlignment="1">
      <alignment horizontal="left" vertical="center" wrapText="1"/>
    </xf>
    <xf numFmtId="0" fontId="11" fillId="0" borderId="0" xfId="0" applyNumberFormat="1" applyFont="1" applyFill="1" applyAlignment="1">
      <alignment horizontal="center"/>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lignment horizontal="center" vertical="center" wrapText="1"/>
    </xf>
    <xf numFmtId="49" fontId="0" fillId="0" borderId="12" xfId="0" applyNumberFormat="1" applyFont="1" applyFill="1" applyBorder="1" applyAlignment="1">
      <alignment horizontal="center"/>
    </xf>
    <xf numFmtId="49" fontId="26" fillId="0" borderId="11" xfId="0" applyNumberFormat="1"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49" fontId="26" fillId="0" borderId="13" xfId="0" applyNumberFormat="1" applyFont="1" applyFill="1" applyBorder="1" applyAlignment="1">
      <alignment horizontal="center" vertical="center" wrapText="1"/>
    </xf>
    <xf numFmtId="0" fontId="24" fillId="0" borderId="0" xfId="44" applyNumberFormat="1" applyFont="1" applyFill="1" applyBorder="1" applyAlignment="1">
      <alignment horizontal="center" vertical="center" wrapText="1"/>
    </xf>
    <xf numFmtId="2" fontId="28" fillId="0" borderId="15" xfId="0" applyNumberFormat="1" applyFont="1" applyFill="1" applyBorder="1" applyAlignment="1" applyProtection="1">
      <alignment horizontal="center" vertical="center" wrapText="1"/>
      <protection/>
    </xf>
    <xf numFmtId="2" fontId="28" fillId="0" borderId="16"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6192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6192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334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334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334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97" t="s">
        <v>14</v>
      </c>
      <c r="B1" s="197"/>
      <c r="C1" s="203" t="s">
        <v>51</v>
      </c>
      <c r="D1" s="203"/>
      <c r="E1" s="203"/>
      <c r="F1" s="198" t="s">
        <v>47</v>
      </c>
      <c r="G1" s="198"/>
      <c r="H1" s="198"/>
    </row>
    <row r="2" spans="1:8" ht="33.75" customHeight="1">
      <c r="A2" s="199" t="s">
        <v>54</v>
      </c>
      <c r="B2" s="199"/>
      <c r="C2" s="203"/>
      <c r="D2" s="203"/>
      <c r="E2" s="203"/>
      <c r="F2" s="200" t="s">
        <v>48</v>
      </c>
      <c r="G2" s="200"/>
      <c r="H2" s="200"/>
    </row>
    <row r="3" spans="1:8" ht="19.5" customHeight="1">
      <c r="A3" s="4" t="s">
        <v>42</v>
      </c>
      <c r="B3" s="4"/>
      <c r="C3" s="22"/>
      <c r="D3" s="22"/>
      <c r="E3" s="22"/>
      <c r="F3" s="200" t="s">
        <v>49</v>
      </c>
      <c r="G3" s="200"/>
      <c r="H3" s="200"/>
    </row>
    <row r="4" spans="1:8" s="5" customFormat="1" ht="19.5" customHeight="1">
      <c r="A4" s="4"/>
      <c r="B4" s="4"/>
      <c r="D4" s="6"/>
      <c r="F4" s="7" t="s">
        <v>50</v>
      </c>
      <c r="G4" s="7"/>
      <c r="H4" s="7"/>
    </row>
    <row r="5" spans="1:8" s="21" customFormat="1" ht="36" customHeight="1">
      <c r="A5" s="216" t="s">
        <v>38</v>
      </c>
      <c r="B5" s="217"/>
      <c r="C5" s="220" t="s">
        <v>45</v>
      </c>
      <c r="D5" s="221"/>
      <c r="E5" s="222" t="s">
        <v>44</v>
      </c>
      <c r="F5" s="222"/>
      <c r="G5" s="222"/>
      <c r="H5" s="202"/>
    </row>
    <row r="6" spans="1:8" s="21" customFormat="1" ht="20.25" customHeight="1">
      <c r="A6" s="218"/>
      <c r="B6" s="219"/>
      <c r="C6" s="204" t="s">
        <v>2</v>
      </c>
      <c r="D6" s="204" t="s">
        <v>52</v>
      </c>
      <c r="E6" s="201" t="s">
        <v>46</v>
      </c>
      <c r="F6" s="202"/>
      <c r="G6" s="201" t="s">
        <v>53</v>
      </c>
      <c r="H6" s="202"/>
    </row>
    <row r="7" spans="1:8" s="21" customFormat="1" ht="52.5" customHeight="1">
      <c r="A7" s="218"/>
      <c r="B7" s="219"/>
      <c r="C7" s="205"/>
      <c r="D7" s="205"/>
      <c r="E7" s="3" t="s">
        <v>2</v>
      </c>
      <c r="F7" s="3" t="s">
        <v>7</v>
      </c>
      <c r="G7" s="3" t="s">
        <v>2</v>
      </c>
      <c r="H7" s="3" t="s">
        <v>7</v>
      </c>
    </row>
    <row r="8" spans="1:8" ht="15" customHeight="1">
      <c r="A8" s="207" t="s">
        <v>4</v>
      </c>
      <c r="B8" s="208"/>
      <c r="C8" s="8">
        <v>1</v>
      </c>
      <c r="D8" s="8" t="s">
        <v>27</v>
      </c>
      <c r="E8" s="8" t="s">
        <v>28</v>
      </c>
      <c r="F8" s="8" t="s">
        <v>39</v>
      </c>
      <c r="G8" s="8" t="s">
        <v>40</v>
      </c>
      <c r="H8" s="8" t="s">
        <v>41</v>
      </c>
    </row>
    <row r="9" spans="1:8" ht="26.25" customHeight="1">
      <c r="A9" s="209" t="s">
        <v>20</v>
      </c>
      <c r="B9" s="210"/>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211" t="s">
        <v>37</v>
      </c>
      <c r="C16" s="211"/>
      <c r="D16" s="24"/>
      <c r="E16" s="213" t="s">
        <v>12</v>
      </c>
      <c r="F16" s="213"/>
      <c r="G16" s="213"/>
      <c r="H16" s="213"/>
    </row>
    <row r="17" spans="2:8" ht="15.75" customHeight="1">
      <c r="B17" s="211"/>
      <c r="C17" s="211"/>
      <c r="D17" s="24"/>
      <c r="E17" s="214" t="s">
        <v>22</v>
      </c>
      <c r="F17" s="214"/>
      <c r="G17" s="214"/>
      <c r="H17" s="214"/>
    </row>
    <row r="18" spans="2:8" s="25" customFormat="1" ht="15.75" customHeight="1">
      <c r="B18" s="211"/>
      <c r="C18" s="211"/>
      <c r="D18" s="26"/>
      <c r="E18" s="215" t="s">
        <v>36</v>
      </c>
      <c r="F18" s="215"/>
      <c r="G18" s="215"/>
      <c r="H18" s="215"/>
    </row>
    <row r="20" ht="15.75">
      <c r="B20" s="17"/>
    </row>
    <row r="22" ht="15.75" hidden="1">
      <c r="A22" s="18" t="s">
        <v>24</v>
      </c>
    </row>
    <row r="23" spans="1:3" ht="15.75" hidden="1">
      <c r="A23" s="19"/>
      <c r="B23" s="212" t="s">
        <v>32</v>
      </c>
      <c r="C23" s="212"/>
    </row>
    <row r="24" spans="1:8" ht="15.75" customHeight="1" hidden="1">
      <c r="A24" s="20" t="s">
        <v>13</v>
      </c>
      <c r="B24" s="206" t="s">
        <v>34</v>
      </c>
      <c r="C24" s="206"/>
      <c r="D24" s="20"/>
      <c r="E24" s="20"/>
      <c r="F24" s="20"/>
      <c r="G24" s="20"/>
      <c r="H24" s="20"/>
    </row>
    <row r="25" spans="1:8" ht="15" customHeight="1" hidden="1">
      <c r="A25" s="20"/>
      <c r="B25" s="206" t="s">
        <v>35</v>
      </c>
      <c r="C25" s="206"/>
      <c r="D25" s="206"/>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G137"/>
  <sheetViews>
    <sheetView tabSelected="1" view="pageBreakPreview" zoomScale="95" zoomScaleSheetLayoutView="95" workbookViewId="0" topLeftCell="A1">
      <selection activeCell="J4" sqref="J4"/>
    </sheetView>
  </sheetViews>
  <sheetFormatPr defaultColWidth="9.00390625" defaultRowHeight="15.75"/>
  <cols>
    <col min="1" max="1" width="3.75390625" style="27" customWidth="1"/>
    <col min="2" max="2" width="17.50390625" style="27" customWidth="1"/>
    <col min="3" max="3" width="8.25390625" style="27" customWidth="1"/>
    <col min="4" max="5" width="7.50390625" style="27" customWidth="1"/>
    <col min="6" max="7" width="5.125" style="27" customWidth="1"/>
    <col min="8" max="8" width="8.375" style="27" customWidth="1"/>
    <col min="9" max="9" width="8.25390625" style="27" customWidth="1"/>
    <col min="10" max="10" width="7.50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875" style="27" customWidth="1"/>
    <col min="19" max="19" width="8.00390625" style="151" customWidth="1"/>
    <col min="20" max="20" width="7.375" style="192" customWidth="1"/>
    <col min="21" max="21" width="9.125" style="91" bestFit="1" customWidth="1"/>
    <col min="22" max="24" width="10.875" style="91" bestFit="1" customWidth="1"/>
    <col min="25" max="25" width="9.125" style="91" bestFit="1" customWidth="1"/>
    <col min="26" max="26" width="9.875" style="91" bestFit="1" customWidth="1"/>
    <col min="27" max="30" width="9.125" style="91" bestFit="1" customWidth="1"/>
    <col min="31" max="32" width="9.875" style="91" bestFit="1" customWidth="1"/>
    <col min="33" max="33" width="9.125" style="105" bestFit="1" customWidth="1"/>
    <col min="34" max="16384" width="9.00390625" style="93" customWidth="1"/>
  </cols>
  <sheetData>
    <row r="1" spans="1:19" ht="20.25" customHeight="1">
      <c r="A1" s="28" t="s">
        <v>15</v>
      </c>
      <c r="B1" s="28"/>
      <c r="C1" s="28"/>
      <c r="E1" s="236" t="s">
        <v>43</v>
      </c>
      <c r="F1" s="236"/>
      <c r="G1" s="236"/>
      <c r="H1" s="236"/>
      <c r="I1" s="236"/>
      <c r="J1" s="236"/>
      <c r="K1" s="236"/>
      <c r="L1" s="236"/>
      <c r="M1" s="236"/>
      <c r="N1" s="236"/>
      <c r="O1" s="236"/>
      <c r="P1" s="35" t="s">
        <v>63</v>
      </c>
      <c r="Q1" s="35"/>
      <c r="R1" s="35"/>
      <c r="S1" s="86"/>
    </row>
    <row r="2" spans="1:19" ht="17.25" customHeight="1">
      <c r="A2" s="247" t="s">
        <v>83</v>
      </c>
      <c r="B2" s="247"/>
      <c r="C2" s="247"/>
      <c r="D2" s="247"/>
      <c r="E2" s="237" t="s">
        <v>21</v>
      </c>
      <c r="F2" s="237"/>
      <c r="G2" s="237"/>
      <c r="H2" s="237"/>
      <c r="I2" s="237"/>
      <c r="J2" s="237"/>
      <c r="K2" s="237"/>
      <c r="L2" s="237"/>
      <c r="M2" s="237"/>
      <c r="N2" s="237"/>
      <c r="O2" s="237"/>
      <c r="P2" s="267" t="s">
        <v>86</v>
      </c>
      <c r="Q2" s="267"/>
      <c r="R2" s="267"/>
      <c r="S2" s="267"/>
    </row>
    <row r="3" spans="1:19" ht="14.25" customHeight="1">
      <c r="A3" s="247" t="s">
        <v>84</v>
      </c>
      <c r="B3" s="247"/>
      <c r="C3" s="247"/>
      <c r="D3" s="247"/>
      <c r="E3" s="236" t="s">
        <v>192</v>
      </c>
      <c r="F3" s="236"/>
      <c r="G3" s="236"/>
      <c r="H3" s="236"/>
      <c r="I3" s="236"/>
      <c r="J3" s="236"/>
      <c r="K3" s="236"/>
      <c r="L3" s="236"/>
      <c r="M3" s="236"/>
      <c r="N3" s="236"/>
      <c r="O3" s="236"/>
      <c r="P3" s="35" t="s">
        <v>64</v>
      </c>
      <c r="Q3" s="40"/>
      <c r="R3" s="35"/>
      <c r="S3" s="86"/>
    </row>
    <row r="4" spans="1:19" ht="14.25" customHeight="1">
      <c r="A4" s="28" t="s">
        <v>65</v>
      </c>
      <c r="B4" s="28"/>
      <c r="C4" s="28"/>
      <c r="D4" s="28"/>
      <c r="E4" s="28"/>
      <c r="F4" s="28"/>
      <c r="G4" s="28"/>
      <c r="H4" s="28"/>
      <c r="I4" s="28"/>
      <c r="J4" s="28"/>
      <c r="K4" s="28"/>
      <c r="L4" s="62"/>
      <c r="M4" s="28"/>
      <c r="N4" s="41"/>
      <c r="O4" s="41"/>
      <c r="P4" s="267" t="s">
        <v>85</v>
      </c>
      <c r="Q4" s="267"/>
      <c r="R4" s="267"/>
      <c r="S4" s="267"/>
    </row>
    <row r="5" spans="2:19" ht="12.75" customHeight="1">
      <c r="B5" s="19"/>
      <c r="C5" s="19"/>
      <c r="Q5" s="42" t="s">
        <v>82</v>
      </c>
      <c r="R5" s="137"/>
      <c r="S5" s="138"/>
    </row>
    <row r="6" spans="1:20" ht="15" customHeight="1">
      <c r="A6" s="216" t="s">
        <v>38</v>
      </c>
      <c r="B6" s="217"/>
      <c r="C6" s="244" t="s">
        <v>66</v>
      </c>
      <c r="D6" s="245"/>
      <c r="E6" s="246"/>
      <c r="F6" s="238" t="s">
        <v>55</v>
      </c>
      <c r="G6" s="228" t="s">
        <v>67</v>
      </c>
      <c r="H6" s="241" t="s">
        <v>57</v>
      </c>
      <c r="I6" s="242"/>
      <c r="J6" s="242"/>
      <c r="K6" s="242"/>
      <c r="L6" s="242"/>
      <c r="M6" s="242"/>
      <c r="N6" s="242"/>
      <c r="O6" s="242"/>
      <c r="P6" s="242"/>
      <c r="Q6" s="243"/>
      <c r="R6" s="262" t="s">
        <v>68</v>
      </c>
      <c r="S6" s="268" t="s">
        <v>69</v>
      </c>
      <c r="T6" s="263" t="s">
        <v>191</v>
      </c>
    </row>
    <row r="7" spans="1:33" s="35" customFormat="1" ht="10.5" customHeight="1">
      <c r="A7" s="218"/>
      <c r="B7" s="219"/>
      <c r="C7" s="262" t="s">
        <v>25</v>
      </c>
      <c r="D7" s="252" t="s">
        <v>5</v>
      </c>
      <c r="E7" s="225"/>
      <c r="F7" s="239"/>
      <c r="G7" s="229"/>
      <c r="H7" s="228" t="s">
        <v>19</v>
      </c>
      <c r="I7" s="252" t="s">
        <v>58</v>
      </c>
      <c r="J7" s="253"/>
      <c r="K7" s="253"/>
      <c r="L7" s="253"/>
      <c r="M7" s="253"/>
      <c r="N7" s="253"/>
      <c r="O7" s="253"/>
      <c r="P7" s="254"/>
      <c r="Q7" s="225" t="s">
        <v>70</v>
      </c>
      <c r="R7" s="229"/>
      <c r="S7" s="269"/>
      <c r="T7" s="264"/>
      <c r="U7" s="85"/>
      <c r="V7" s="85"/>
      <c r="W7" s="85"/>
      <c r="X7" s="85"/>
      <c r="Y7" s="85"/>
      <c r="Z7" s="85"/>
      <c r="AA7" s="85"/>
      <c r="AB7" s="85"/>
      <c r="AC7" s="85"/>
      <c r="AD7" s="85"/>
      <c r="AE7" s="85"/>
      <c r="AF7" s="85"/>
      <c r="AG7" s="86"/>
    </row>
    <row r="8" spans="1:20" ht="12.75" customHeight="1">
      <c r="A8" s="218"/>
      <c r="B8" s="219"/>
      <c r="C8" s="229"/>
      <c r="D8" s="240"/>
      <c r="E8" s="227"/>
      <c r="F8" s="239"/>
      <c r="G8" s="229"/>
      <c r="H8" s="229"/>
      <c r="I8" s="228" t="s">
        <v>19</v>
      </c>
      <c r="J8" s="231" t="s">
        <v>5</v>
      </c>
      <c r="K8" s="232"/>
      <c r="L8" s="232"/>
      <c r="M8" s="232"/>
      <c r="N8" s="232"/>
      <c r="O8" s="232"/>
      <c r="P8" s="233"/>
      <c r="Q8" s="226"/>
      <c r="R8" s="229"/>
      <c r="S8" s="269"/>
      <c r="T8" s="264"/>
    </row>
    <row r="9" spans="1:20" ht="15.75" customHeight="1">
      <c r="A9" s="218"/>
      <c r="B9" s="219"/>
      <c r="C9" s="229"/>
      <c r="D9" s="262" t="s">
        <v>71</v>
      </c>
      <c r="E9" s="262" t="s">
        <v>72</v>
      </c>
      <c r="F9" s="239"/>
      <c r="G9" s="229"/>
      <c r="H9" s="229"/>
      <c r="I9" s="229"/>
      <c r="J9" s="233" t="s">
        <v>73</v>
      </c>
      <c r="K9" s="255" t="s">
        <v>74</v>
      </c>
      <c r="L9" s="249" t="s">
        <v>59</v>
      </c>
      <c r="M9" s="228" t="s">
        <v>75</v>
      </c>
      <c r="N9" s="228" t="s">
        <v>60</v>
      </c>
      <c r="O9" s="228" t="s">
        <v>76</v>
      </c>
      <c r="P9" s="228" t="s">
        <v>77</v>
      </c>
      <c r="Q9" s="226"/>
      <c r="R9" s="229"/>
      <c r="S9" s="269"/>
      <c r="T9" s="264"/>
    </row>
    <row r="10" spans="1:20" ht="39.75" customHeight="1">
      <c r="A10" s="260"/>
      <c r="B10" s="261"/>
      <c r="C10" s="230"/>
      <c r="D10" s="230"/>
      <c r="E10" s="230"/>
      <c r="F10" s="240"/>
      <c r="G10" s="230"/>
      <c r="H10" s="230"/>
      <c r="I10" s="230"/>
      <c r="J10" s="233"/>
      <c r="K10" s="255"/>
      <c r="L10" s="249"/>
      <c r="M10" s="230"/>
      <c r="N10" s="230" t="s">
        <v>60</v>
      </c>
      <c r="O10" s="230" t="s">
        <v>76</v>
      </c>
      <c r="P10" s="230" t="s">
        <v>77</v>
      </c>
      <c r="Q10" s="227"/>
      <c r="R10" s="230"/>
      <c r="S10" s="270"/>
      <c r="T10" s="265"/>
    </row>
    <row r="11" spans="1:20" ht="11.25" customHeight="1">
      <c r="A11" s="256" t="s">
        <v>4</v>
      </c>
      <c r="B11" s="257"/>
      <c r="C11" s="29">
        <v>1</v>
      </c>
      <c r="D11" s="29">
        <v>2</v>
      </c>
      <c r="E11" s="29">
        <v>3</v>
      </c>
      <c r="F11" s="29">
        <v>4</v>
      </c>
      <c r="G11" s="29">
        <v>5</v>
      </c>
      <c r="H11" s="29">
        <v>6</v>
      </c>
      <c r="I11" s="29">
        <v>7</v>
      </c>
      <c r="J11" s="29">
        <v>8</v>
      </c>
      <c r="K11" s="29">
        <v>9</v>
      </c>
      <c r="L11" s="64">
        <v>10</v>
      </c>
      <c r="M11" s="29">
        <v>11</v>
      </c>
      <c r="N11" s="29">
        <v>12</v>
      </c>
      <c r="O11" s="29">
        <v>13</v>
      </c>
      <c r="P11" s="29">
        <v>14</v>
      </c>
      <c r="Q11" s="29">
        <v>15</v>
      </c>
      <c r="R11" s="29">
        <v>16</v>
      </c>
      <c r="S11" s="139">
        <v>17</v>
      </c>
      <c r="T11" s="193"/>
    </row>
    <row r="12" spans="1:33" s="108" customFormat="1" ht="17.25" customHeight="1">
      <c r="A12" s="258" t="s">
        <v>17</v>
      </c>
      <c r="B12" s="259"/>
      <c r="C12" s="83">
        <f aca="true" t="shared" si="0" ref="C12:T12">C13+C30</f>
        <v>17171</v>
      </c>
      <c r="D12" s="83">
        <f t="shared" si="0"/>
        <v>8229</v>
      </c>
      <c r="E12" s="83">
        <f t="shared" si="0"/>
        <v>8942</v>
      </c>
      <c r="F12" s="83">
        <f t="shared" si="0"/>
        <v>53</v>
      </c>
      <c r="G12" s="83">
        <f t="shared" si="0"/>
        <v>0</v>
      </c>
      <c r="H12" s="83">
        <f t="shared" si="0"/>
        <v>17118</v>
      </c>
      <c r="I12" s="83">
        <f t="shared" si="0"/>
        <v>11030</v>
      </c>
      <c r="J12" s="83">
        <f t="shared" si="0"/>
        <v>6409</v>
      </c>
      <c r="K12" s="83">
        <f t="shared" si="0"/>
        <v>110</v>
      </c>
      <c r="L12" s="83">
        <f t="shared" si="0"/>
        <v>4419</v>
      </c>
      <c r="M12" s="83">
        <f t="shared" si="0"/>
        <v>86</v>
      </c>
      <c r="N12" s="83">
        <f t="shared" si="0"/>
        <v>4</v>
      </c>
      <c r="O12" s="83">
        <f t="shared" si="0"/>
        <v>0</v>
      </c>
      <c r="P12" s="83">
        <f t="shared" si="0"/>
        <v>2</v>
      </c>
      <c r="Q12" s="83">
        <f t="shared" si="0"/>
        <v>6088</v>
      </c>
      <c r="R12" s="83">
        <f t="shared" si="0"/>
        <v>10599</v>
      </c>
      <c r="S12" s="140">
        <f>(J12+K12)/I12*100</f>
        <v>59.10244786944696</v>
      </c>
      <c r="T12" s="177">
        <f t="shared" si="0"/>
        <v>2924</v>
      </c>
      <c r="U12" s="106"/>
      <c r="V12" s="106"/>
      <c r="W12" s="106"/>
      <c r="X12" s="106"/>
      <c r="Y12" s="106"/>
      <c r="Z12" s="106"/>
      <c r="AA12" s="106"/>
      <c r="AB12" s="106"/>
      <c r="AC12" s="106"/>
      <c r="AD12" s="106"/>
      <c r="AE12" s="106"/>
      <c r="AF12" s="106"/>
      <c r="AG12" s="107"/>
    </row>
    <row r="13" spans="1:33" s="111" customFormat="1" ht="17.25" customHeight="1">
      <c r="A13" s="65" t="s">
        <v>4</v>
      </c>
      <c r="B13" s="66" t="s">
        <v>108</v>
      </c>
      <c r="C13" s="36">
        <f>SUM(C14:C29)</f>
        <v>294</v>
      </c>
      <c r="D13" s="36">
        <f>SUM(D14:D29)</f>
        <v>157</v>
      </c>
      <c r="E13" s="36">
        <f>SUM(E14:E29)</f>
        <v>137</v>
      </c>
      <c r="F13" s="36">
        <f>SUM(F14:F29)</f>
        <v>3</v>
      </c>
      <c r="G13" s="36">
        <f>SUM(G14:G29)</f>
        <v>0</v>
      </c>
      <c r="H13" s="36">
        <f>SUM(J13:Q13)</f>
        <v>291</v>
      </c>
      <c r="I13" s="36">
        <f>SUM(J13:P13)</f>
        <v>163</v>
      </c>
      <c r="J13" s="36">
        <f aca="true" t="shared" si="1" ref="J13:Q13">SUM(J14:J29)</f>
        <v>87</v>
      </c>
      <c r="K13" s="36">
        <f t="shared" si="1"/>
        <v>0</v>
      </c>
      <c r="L13" s="36">
        <f t="shared" si="1"/>
        <v>74</v>
      </c>
      <c r="M13" s="36">
        <f t="shared" si="1"/>
        <v>2</v>
      </c>
      <c r="N13" s="36">
        <f t="shared" si="1"/>
        <v>0</v>
      </c>
      <c r="O13" s="36">
        <f t="shared" si="1"/>
        <v>0</v>
      </c>
      <c r="P13" s="36">
        <f t="shared" si="1"/>
        <v>0</v>
      </c>
      <c r="Q13" s="36">
        <f t="shared" si="1"/>
        <v>128</v>
      </c>
      <c r="R13" s="36">
        <f>SUM(L13:Q13)</f>
        <v>204</v>
      </c>
      <c r="S13" s="141">
        <f>(J13+K13)/I13*100</f>
        <v>53.37423312883436</v>
      </c>
      <c r="T13" s="177">
        <f>SUM(T14:T29)</f>
        <v>75</v>
      </c>
      <c r="U13" s="109"/>
      <c r="V13" s="109"/>
      <c r="W13" s="109"/>
      <c r="X13" s="109"/>
      <c r="Y13" s="109"/>
      <c r="Z13" s="109"/>
      <c r="AA13" s="109"/>
      <c r="AB13" s="109"/>
      <c r="AC13" s="109"/>
      <c r="AD13" s="109"/>
      <c r="AE13" s="109"/>
      <c r="AF13" s="109"/>
      <c r="AG13" s="110"/>
    </row>
    <row r="14" spans="1:33" ht="13.5" customHeight="1">
      <c r="A14" s="176">
        <v>1</v>
      </c>
      <c r="B14" s="68" t="s">
        <v>110</v>
      </c>
      <c r="C14" s="37">
        <f>SUM(D14:E14)</f>
        <v>1</v>
      </c>
      <c r="D14" s="37">
        <v>1</v>
      </c>
      <c r="E14" s="69">
        <v>0</v>
      </c>
      <c r="F14" s="69">
        <v>0</v>
      </c>
      <c r="G14" s="69">
        <v>0</v>
      </c>
      <c r="H14" s="37">
        <f>SUM(J14:Q14)</f>
        <v>1</v>
      </c>
      <c r="I14" s="37">
        <f>SUM(J14:P14)</f>
        <v>1</v>
      </c>
      <c r="J14" s="69">
        <v>0</v>
      </c>
      <c r="K14" s="69">
        <v>0</v>
      </c>
      <c r="L14" s="69">
        <v>1</v>
      </c>
      <c r="M14" s="69">
        <v>0</v>
      </c>
      <c r="N14" s="69">
        <v>0</v>
      </c>
      <c r="O14" s="69">
        <v>0</v>
      </c>
      <c r="P14" s="37">
        <v>0</v>
      </c>
      <c r="Q14" s="70">
        <v>0</v>
      </c>
      <c r="R14" s="36">
        <f aca="true" t="shared" si="2" ref="R14:R29">SUM(L14:Q14)</f>
        <v>1</v>
      </c>
      <c r="S14" s="142">
        <f>(J14+K14)/I14*100</f>
        <v>0</v>
      </c>
      <c r="T14" s="193"/>
      <c r="AG14" s="91"/>
    </row>
    <row r="15" spans="1:33" ht="13.5" customHeight="1">
      <c r="A15" s="176">
        <v>2</v>
      </c>
      <c r="B15" s="68" t="s">
        <v>152</v>
      </c>
      <c r="C15" s="37">
        <f aca="true" t="shared" si="3" ref="C15:C28">SUM(D15:E15)</f>
        <v>1</v>
      </c>
      <c r="D15" s="37">
        <v>0</v>
      </c>
      <c r="E15" s="69">
        <v>1</v>
      </c>
      <c r="F15" s="69">
        <v>0</v>
      </c>
      <c r="G15" s="69">
        <v>0</v>
      </c>
      <c r="H15" s="37">
        <f aca="true" t="shared" si="4" ref="H15:H29">SUM(J15:Q15)</f>
        <v>1</v>
      </c>
      <c r="I15" s="37">
        <f aca="true" t="shared" si="5" ref="I15:I29">SUM(J15:P15)</f>
        <v>1</v>
      </c>
      <c r="J15" s="69">
        <v>1</v>
      </c>
      <c r="K15" s="69">
        <v>0</v>
      </c>
      <c r="L15" s="69">
        <v>0</v>
      </c>
      <c r="M15" s="69">
        <v>0</v>
      </c>
      <c r="N15" s="69">
        <v>0</v>
      </c>
      <c r="O15" s="69">
        <v>0</v>
      </c>
      <c r="P15" s="37">
        <v>0</v>
      </c>
      <c r="Q15" s="70">
        <v>0</v>
      </c>
      <c r="R15" s="36">
        <f t="shared" si="2"/>
        <v>0</v>
      </c>
      <c r="S15" s="142">
        <f aca="true" t="shared" si="6" ref="S15:S28">(J15+K15)/I15*100</f>
        <v>100</v>
      </c>
      <c r="T15" s="193"/>
      <c r="AG15" s="91"/>
    </row>
    <row r="16" spans="1:20" ht="13.5" customHeight="1">
      <c r="A16" s="176">
        <v>3</v>
      </c>
      <c r="B16" s="68" t="s">
        <v>147</v>
      </c>
      <c r="C16" s="37">
        <f t="shared" si="3"/>
        <v>17</v>
      </c>
      <c r="D16" s="37">
        <v>5</v>
      </c>
      <c r="E16" s="69">
        <v>12</v>
      </c>
      <c r="F16" s="69">
        <v>0</v>
      </c>
      <c r="G16" s="69">
        <v>0</v>
      </c>
      <c r="H16" s="37">
        <f t="shared" si="4"/>
        <v>17</v>
      </c>
      <c r="I16" s="37">
        <f t="shared" si="5"/>
        <v>12</v>
      </c>
      <c r="J16" s="69">
        <v>7</v>
      </c>
      <c r="K16" s="69">
        <v>0</v>
      </c>
      <c r="L16" s="69">
        <v>5</v>
      </c>
      <c r="M16" s="69">
        <v>0</v>
      </c>
      <c r="N16" s="69">
        <v>0</v>
      </c>
      <c r="O16" s="69">
        <v>0</v>
      </c>
      <c r="P16" s="37">
        <v>0</v>
      </c>
      <c r="Q16" s="70">
        <v>5</v>
      </c>
      <c r="R16" s="36">
        <f t="shared" si="2"/>
        <v>10</v>
      </c>
      <c r="S16" s="142">
        <f t="shared" si="6"/>
        <v>58.333333333333336</v>
      </c>
      <c r="T16" s="193">
        <v>2</v>
      </c>
    </row>
    <row r="17" spans="1:20" ht="13.5" customHeight="1">
      <c r="A17" s="176">
        <v>4</v>
      </c>
      <c r="B17" s="68" t="s">
        <v>112</v>
      </c>
      <c r="C17" s="37">
        <f t="shared" si="3"/>
        <v>75</v>
      </c>
      <c r="D17" s="37">
        <f>35+1</f>
        <v>36</v>
      </c>
      <c r="E17" s="69">
        <f>40-1</f>
        <v>39</v>
      </c>
      <c r="F17" s="69">
        <v>2</v>
      </c>
      <c r="G17" s="69">
        <v>0</v>
      </c>
      <c r="H17" s="37">
        <f t="shared" si="4"/>
        <v>73</v>
      </c>
      <c r="I17" s="37">
        <f t="shared" si="5"/>
        <v>47</v>
      </c>
      <c r="J17" s="69">
        <v>20</v>
      </c>
      <c r="K17" s="69">
        <v>0</v>
      </c>
      <c r="L17" s="69">
        <v>27</v>
      </c>
      <c r="M17" s="69">
        <v>0</v>
      </c>
      <c r="N17" s="69">
        <v>0</v>
      </c>
      <c r="O17" s="69">
        <v>0</v>
      </c>
      <c r="P17" s="37">
        <v>0</v>
      </c>
      <c r="Q17" s="70">
        <v>26</v>
      </c>
      <c r="R17" s="36">
        <f t="shared" si="2"/>
        <v>53</v>
      </c>
      <c r="S17" s="142">
        <f t="shared" si="6"/>
        <v>42.5531914893617</v>
      </c>
      <c r="T17" s="193">
        <v>12</v>
      </c>
    </row>
    <row r="18" spans="1:20" ht="13.5" customHeight="1">
      <c r="A18" s="176">
        <v>5</v>
      </c>
      <c r="B18" s="68" t="s">
        <v>150</v>
      </c>
      <c r="C18" s="37">
        <f t="shared" si="3"/>
        <v>14</v>
      </c>
      <c r="D18" s="37">
        <v>8</v>
      </c>
      <c r="E18" s="69">
        <v>6</v>
      </c>
      <c r="F18" s="69">
        <v>0</v>
      </c>
      <c r="G18" s="69">
        <v>0</v>
      </c>
      <c r="H18" s="37">
        <f t="shared" si="4"/>
        <v>14</v>
      </c>
      <c r="I18" s="37">
        <f t="shared" si="5"/>
        <v>3</v>
      </c>
      <c r="J18" s="69">
        <v>1</v>
      </c>
      <c r="K18" s="69">
        <v>0</v>
      </c>
      <c r="L18" s="69">
        <v>2</v>
      </c>
      <c r="M18" s="69">
        <v>0</v>
      </c>
      <c r="N18" s="69">
        <v>0</v>
      </c>
      <c r="O18" s="69">
        <v>0</v>
      </c>
      <c r="P18" s="37">
        <v>0</v>
      </c>
      <c r="Q18" s="70">
        <v>11</v>
      </c>
      <c r="R18" s="36">
        <f t="shared" si="2"/>
        <v>13</v>
      </c>
      <c r="S18" s="142">
        <f t="shared" si="6"/>
        <v>33.33333333333333</v>
      </c>
      <c r="T18" s="193">
        <v>2</v>
      </c>
    </row>
    <row r="19" spans="1:20" ht="13.5" customHeight="1">
      <c r="A19" s="176">
        <v>6</v>
      </c>
      <c r="B19" s="68" t="s">
        <v>151</v>
      </c>
      <c r="C19" s="37">
        <f t="shared" si="3"/>
        <v>10</v>
      </c>
      <c r="D19" s="37">
        <v>2</v>
      </c>
      <c r="E19" s="69">
        <v>8</v>
      </c>
      <c r="F19" s="69">
        <v>0</v>
      </c>
      <c r="G19" s="69">
        <v>0</v>
      </c>
      <c r="H19" s="37">
        <f t="shared" si="4"/>
        <v>10</v>
      </c>
      <c r="I19" s="37">
        <f t="shared" si="5"/>
        <v>8</v>
      </c>
      <c r="J19" s="69">
        <v>6</v>
      </c>
      <c r="K19" s="69">
        <v>0</v>
      </c>
      <c r="L19" s="69">
        <v>2</v>
      </c>
      <c r="M19" s="69">
        <v>0</v>
      </c>
      <c r="N19" s="69">
        <v>0</v>
      </c>
      <c r="O19" s="69">
        <v>0</v>
      </c>
      <c r="P19" s="37">
        <v>0</v>
      </c>
      <c r="Q19" s="70">
        <v>2</v>
      </c>
      <c r="R19" s="36">
        <f t="shared" si="2"/>
        <v>4</v>
      </c>
      <c r="S19" s="142">
        <f t="shared" si="6"/>
        <v>75</v>
      </c>
      <c r="T19" s="193">
        <v>1</v>
      </c>
    </row>
    <row r="20" spans="1:20" ht="13.5" customHeight="1">
      <c r="A20" s="176">
        <v>7</v>
      </c>
      <c r="B20" s="68" t="s">
        <v>177</v>
      </c>
      <c r="C20" s="37">
        <f t="shared" si="3"/>
        <v>6</v>
      </c>
      <c r="D20" s="37">
        <v>0</v>
      </c>
      <c r="E20" s="69">
        <v>6</v>
      </c>
      <c r="F20" s="69">
        <v>0</v>
      </c>
      <c r="G20" s="69">
        <v>0</v>
      </c>
      <c r="H20" s="37">
        <f t="shared" si="4"/>
        <v>6</v>
      </c>
      <c r="I20" s="37">
        <f t="shared" si="5"/>
        <v>6</v>
      </c>
      <c r="J20" s="69">
        <v>5</v>
      </c>
      <c r="K20" s="69">
        <v>0</v>
      </c>
      <c r="L20" s="69">
        <v>1</v>
      </c>
      <c r="M20" s="69">
        <v>0</v>
      </c>
      <c r="N20" s="69">
        <v>0</v>
      </c>
      <c r="O20" s="69">
        <v>0</v>
      </c>
      <c r="P20" s="37">
        <v>0</v>
      </c>
      <c r="Q20" s="70">
        <v>0</v>
      </c>
      <c r="R20" s="36">
        <f t="shared" si="2"/>
        <v>1</v>
      </c>
      <c r="S20" s="142">
        <f t="shared" si="6"/>
        <v>83.33333333333334</v>
      </c>
      <c r="T20" s="193"/>
    </row>
    <row r="21" spans="1:20" ht="13.5" customHeight="1">
      <c r="A21" s="176">
        <v>8</v>
      </c>
      <c r="B21" s="68" t="s">
        <v>148</v>
      </c>
      <c r="C21" s="37">
        <f t="shared" si="3"/>
        <v>11</v>
      </c>
      <c r="D21" s="37">
        <v>7</v>
      </c>
      <c r="E21" s="69">
        <v>4</v>
      </c>
      <c r="F21" s="69">
        <v>0</v>
      </c>
      <c r="G21" s="69">
        <v>0</v>
      </c>
      <c r="H21" s="37">
        <f t="shared" si="4"/>
        <v>11</v>
      </c>
      <c r="I21" s="37">
        <f t="shared" si="5"/>
        <v>7</v>
      </c>
      <c r="J21" s="69">
        <v>4</v>
      </c>
      <c r="K21" s="69">
        <v>0</v>
      </c>
      <c r="L21" s="69">
        <v>3</v>
      </c>
      <c r="M21" s="69">
        <v>0</v>
      </c>
      <c r="N21" s="69">
        <v>0</v>
      </c>
      <c r="O21" s="69">
        <v>0</v>
      </c>
      <c r="P21" s="37">
        <v>0</v>
      </c>
      <c r="Q21" s="70">
        <v>4</v>
      </c>
      <c r="R21" s="36">
        <f t="shared" si="2"/>
        <v>7</v>
      </c>
      <c r="S21" s="142">
        <f t="shared" si="6"/>
        <v>57.14285714285714</v>
      </c>
      <c r="T21" s="193">
        <v>3</v>
      </c>
    </row>
    <row r="22" spans="1:20" ht="13.5" customHeight="1">
      <c r="A22" s="176">
        <v>9</v>
      </c>
      <c r="B22" s="68" t="s">
        <v>175</v>
      </c>
      <c r="C22" s="37">
        <f t="shared" si="3"/>
        <v>1</v>
      </c>
      <c r="D22" s="37">
        <v>0</v>
      </c>
      <c r="E22" s="69">
        <v>1</v>
      </c>
      <c r="F22" s="69">
        <v>0</v>
      </c>
      <c r="G22" s="69">
        <v>0</v>
      </c>
      <c r="H22" s="37">
        <f t="shared" si="4"/>
        <v>1</v>
      </c>
      <c r="I22" s="37">
        <f t="shared" si="5"/>
        <v>1</v>
      </c>
      <c r="J22" s="69">
        <v>1</v>
      </c>
      <c r="K22" s="69">
        <v>0</v>
      </c>
      <c r="L22" s="69">
        <v>0</v>
      </c>
      <c r="M22" s="69">
        <v>0</v>
      </c>
      <c r="N22" s="69">
        <v>0</v>
      </c>
      <c r="O22" s="69">
        <v>0</v>
      </c>
      <c r="P22" s="37">
        <v>0</v>
      </c>
      <c r="Q22" s="70">
        <v>0</v>
      </c>
      <c r="R22" s="36">
        <f t="shared" si="2"/>
        <v>0</v>
      </c>
      <c r="S22" s="142">
        <f t="shared" si="6"/>
        <v>100</v>
      </c>
      <c r="T22" s="193"/>
    </row>
    <row r="23" spans="1:20" ht="13.5" customHeight="1">
      <c r="A23" s="176">
        <v>10</v>
      </c>
      <c r="B23" s="68" t="s">
        <v>168</v>
      </c>
      <c r="C23" s="37">
        <f>SUM(D23:E23)</f>
        <v>3</v>
      </c>
      <c r="D23" s="37">
        <v>1</v>
      </c>
      <c r="E23" s="69">
        <v>2</v>
      </c>
      <c r="F23" s="69">
        <v>0</v>
      </c>
      <c r="G23" s="69">
        <v>0</v>
      </c>
      <c r="H23" s="37">
        <f t="shared" si="4"/>
        <v>3</v>
      </c>
      <c r="I23" s="37">
        <f t="shared" si="5"/>
        <v>2</v>
      </c>
      <c r="J23" s="69">
        <v>2</v>
      </c>
      <c r="K23" s="69">
        <v>0</v>
      </c>
      <c r="L23" s="69">
        <v>0</v>
      </c>
      <c r="M23" s="69">
        <v>0</v>
      </c>
      <c r="N23" s="69">
        <v>0</v>
      </c>
      <c r="O23" s="69">
        <v>0</v>
      </c>
      <c r="P23" s="37">
        <v>0</v>
      </c>
      <c r="Q23" s="70">
        <v>1</v>
      </c>
      <c r="R23" s="36">
        <f t="shared" si="2"/>
        <v>1</v>
      </c>
      <c r="S23" s="142">
        <f t="shared" si="6"/>
        <v>100</v>
      </c>
      <c r="T23" s="193">
        <v>1</v>
      </c>
    </row>
    <row r="24" spans="1:20" ht="13.5" customHeight="1">
      <c r="A24" s="176">
        <v>11</v>
      </c>
      <c r="B24" s="68" t="s">
        <v>146</v>
      </c>
      <c r="C24" s="37">
        <f t="shared" si="3"/>
        <v>103</v>
      </c>
      <c r="D24" s="37">
        <v>69</v>
      </c>
      <c r="E24" s="69">
        <v>34</v>
      </c>
      <c r="F24" s="69">
        <v>1</v>
      </c>
      <c r="G24" s="69"/>
      <c r="H24" s="37">
        <f t="shared" si="4"/>
        <v>102</v>
      </c>
      <c r="I24" s="37">
        <f t="shared" si="5"/>
        <v>42</v>
      </c>
      <c r="J24" s="69">
        <v>26</v>
      </c>
      <c r="K24" s="69">
        <v>0</v>
      </c>
      <c r="L24" s="69">
        <v>16</v>
      </c>
      <c r="M24" s="69">
        <v>0</v>
      </c>
      <c r="N24" s="69">
        <v>0</v>
      </c>
      <c r="O24" s="69">
        <v>0</v>
      </c>
      <c r="P24" s="37">
        <v>0</v>
      </c>
      <c r="Q24" s="70">
        <v>60</v>
      </c>
      <c r="R24" s="36">
        <f t="shared" si="2"/>
        <v>76</v>
      </c>
      <c r="S24" s="142">
        <f t="shared" si="6"/>
        <v>61.904761904761905</v>
      </c>
      <c r="T24" s="193">
        <v>46</v>
      </c>
    </row>
    <row r="25" spans="1:20" ht="13.5" customHeight="1">
      <c r="A25" s="176">
        <v>12</v>
      </c>
      <c r="B25" s="68" t="s">
        <v>145</v>
      </c>
      <c r="C25" s="37">
        <f t="shared" si="3"/>
        <v>39</v>
      </c>
      <c r="D25" s="37">
        <v>27</v>
      </c>
      <c r="E25" s="69">
        <v>12</v>
      </c>
      <c r="F25" s="69">
        <v>0</v>
      </c>
      <c r="G25" s="69"/>
      <c r="H25" s="37">
        <f t="shared" si="4"/>
        <v>39</v>
      </c>
      <c r="I25" s="37">
        <f t="shared" si="5"/>
        <v>20</v>
      </c>
      <c r="J25" s="69">
        <v>9</v>
      </c>
      <c r="K25" s="69">
        <v>0</v>
      </c>
      <c r="L25" s="69">
        <v>9</v>
      </c>
      <c r="M25" s="69">
        <v>2</v>
      </c>
      <c r="N25" s="69">
        <v>0</v>
      </c>
      <c r="O25" s="69">
        <v>0</v>
      </c>
      <c r="P25" s="37">
        <v>0</v>
      </c>
      <c r="Q25" s="70">
        <v>19</v>
      </c>
      <c r="R25" s="36">
        <f t="shared" si="2"/>
        <v>30</v>
      </c>
      <c r="S25" s="142">
        <f t="shared" si="6"/>
        <v>45</v>
      </c>
      <c r="T25" s="193">
        <v>8</v>
      </c>
    </row>
    <row r="26" spans="1:20" ht="13.5" customHeight="1">
      <c r="A26" s="176">
        <v>13</v>
      </c>
      <c r="B26" s="68" t="s">
        <v>187</v>
      </c>
      <c r="C26" s="37">
        <f>SUM(D26:E26)</f>
        <v>10</v>
      </c>
      <c r="D26" s="37">
        <v>1</v>
      </c>
      <c r="E26" s="69">
        <v>9</v>
      </c>
      <c r="F26" s="69">
        <v>0</v>
      </c>
      <c r="G26" s="69"/>
      <c r="H26" s="37">
        <f t="shared" si="4"/>
        <v>10</v>
      </c>
      <c r="I26" s="37">
        <f t="shared" si="5"/>
        <v>10</v>
      </c>
      <c r="J26" s="69">
        <v>4</v>
      </c>
      <c r="K26" s="69">
        <v>0</v>
      </c>
      <c r="L26" s="69">
        <v>6</v>
      </c>
      <c r="M26" s="69">
        <v>0</v>
      </c>
      <c r="N26" s="69">
        <v>0</v>
      </c>
      <c r="O26" s="69">
        <v>0</v>
      </c>
      <c r="P26" s="37">
        <v>0</v>
      </c>
      <c r="Q26" s="70">
        <v>0</v>
      </c>
      <c r="R26" s="36">
        <f t="shared" si="2"/>
        <v>6</v>
      </c>
      <c r="S26" s="142">
        <f t="shared" si="6"/>
        <v>40</v>
      </c>
      <c r="T26" s="193"/>
    </row>
    <row r="27" spans="1:20" ht="13.5" customHeight="1">
      <c r="A27" s="176">
        <v>14</v>
      </c>
      <c r="B27" s="68" t="s">
        <v>189</v>
      </c>
      <c r="C27" s="37">
        <f>SUM(D27:E27)</f>
        <v>3</v>
      </c>
      <c r="D27" s="37">
        <v>0</v>
      </c>
      <c r="E27" s="69">
        <v>3</v>
      </c>
      <c r="F27" s="69">
        <v>0</v>
      </c>
      <c r="G27" s="69"/>
      <c r="H27" s="37">
        <f t="shared" si="4"/>
        <v>3</v>
      </c>
      <c r="I27" s="37">
        <f t="shared" si="5"/>
        <v>3</v>
      </c>
      <c r="J27" s="69">
        <v>1</v>
      </c>
      <c r="K27" s="69">
        <v>0</v>
      </c>
      <c r="L27" s="69">
        <v>2</v>
      </c>
      <c r="M27" s="69">
        <v>0</v>
      </c>
      <c r="N27" s="69">
        <v>0</v>
      </c>
      <c r="O27" s="69">
        <v>0</v>
      </c>
      <c r="P27" s="37">
        <v>0</v>
      </c>
      <c r="Q27" s="70">
        <v>0</v>
      </c>
      <c r="R27" s="36">
        <f t="shared" si="2"/>
        <v>2</v>
      </c>
      <c r="S27" s="142">
        <f t="shared" si="6"/>
        <v>33.33333333333333</v>
      </c>
      <c r="T27" s="193"/>
    </row>
    <row r="28" spans="1:20" ht="13.5" customHeight="1">
      <c r="A28" s="176">
        <v>15</v>
      </c>
      <c r="B28" s="68" t="s">
        <v>190</v>
      </c>
      <c r="C28" s="37">
        <f t="shared" si="3"/>
        <v>0</v>
      </c>
      <c r="D28" s="37">
        <v>0</v>
      </c>
      <c r="E28" s="69">
        <v>0</v>
      </c>
      <c r="F28" s="69">
        <v>0</v>
      </c>
      <c r="G28" s="69"/>
      <c r="H28" s="37">
        <f t="shared" si="4"/>
        <v>0</v>
      </c>
      <c r="I28" s="37">
        <f t="shared" si="5"/>
        <v>0</v>
      </c>
      <c r="J28" s="69">
        <v>0</v>
      </c>
      <c r="K28" s="69">
        <v>0</v>
      </c>
      <c r="L28" s="69">
        <v>0</v>
      </c>
      <c r="M28" s="69">
        <v>0</v>
      </c>
      <c r="N28" s="69">
        <v>0</v>
      </c>
      <c r="O28" s="69">
        <v>0</v>
      </c>
      <c r="P28" s="37">
        <v>0</v>
      </c>
      <c r="Q28" s="70">
        <v>0</v>
      </c>
      <c r="R28" s="36">
        <f t="shared" si="2"/>
        <v>0</v>
      </c>
      <c r="S28" s="142" t="e">
        <f t="shared" si="6"/>
        <v>#DIV/0!</v>
      </c>
      <c r="T28" s="193"/>
    </row>
    <row r="29" spans="1:20" ht="17.25" customHeight="1">
      <c r="A29" s="67"/>
      <c r="B29" s="71"/>
      <c r="C29" s="37">
        <f>SUM(D29:E29)</f>
        <v>0</v>
      </c>
      <c r="D29" s="37"/>
      <c r="E29" s="69"/>
      <c r="F29" s="69"/>
      <c r="G29" s="69"/>
      <c r="H29" s="37">
        <f t="shared" si="4"/>
        <v>0</v>
      </c>
      <c r="I29" s="37">
        <f t="shared" si="5"/>
        <v>0</v>
      </c>
      <c r="J29" s="69"/>
      <c r="K29" s="69"/>
      <c r="L29" s="69"/>
      <c r="M29" s="69"/>
      <c r="N29" s="69"/>
      <c r="O29" s="69"/>
      <c r="P29" s="37"/>
      <c r="Q29" s="70"/>
      <c r="R29" s="37">
        <f t="shared" si="2"/>
        <v>0</v>
      </c>
      <c r="S29" s="142"/>
      <c r="T29" s="193"/>
    </row>
    <row r="30" spans="1:33" s="111" customFormat="1" ht="17.25" customHeight="1">
      <c r="A30" s="65" t="s">
        <v>88</v>
      </c>
      <c r="B30" s="66" t="s">
        <v>109</v>
      </c>
      <c r="C30" s="36">
        <f aca="true" t="shared" si="7" ref="C30:T30">C31+C36+C42+C47+C53+C60+C70+C81+C89+C97+C104+C113</f>
        <v>16877</v>
      </c>
      <c r="D30" s="36">
        <f t="shared" si="7"/>
        <v>8072</v>
      </c>
      <c r="E30" s="36">
        <f t="shared" si="7"/>
        <v>8805</v>
      </c>
      <c r="F30" s="36">
        <f t="shared" si="7"/>
        <v>50</v>
      </c>
      <c r="G30" s="36">
        <f t="shared" si="7"/>
        <v>0</v>
      </c>
      <c r="H30" s="36">
        <f t="shared" si="7"/>
        <v>16827</v>
      </c>
      <c r="I30" s="36">
        <f t="shared" si="7"/>
        <v>10867</v>
      </c>
      <c r="J30" s="36">
        <f t="shared" si="7"/>
        <v>6322</v>
      </c>
      <c r="K30" s="36">
        <f t="shared" si="7"/>
        <v>110</v>
      </c>
      <c r="L30" s="36">
        <f t="shared" si="7"/>
        <v>4345</v>
      </c>
      <c r="M30" s="36">
        <f t="shared" si="7"/>
        <v>84</v>
      </c>
      <c r="N30" s="36">
        <f t="shared" si="7"/>
        <v>4</v>
      </c>
      <c r="O30" s="36">
        <f t="shared" si="7"/>
        <v>0</v>
      </c>
      <c r="P30" s="36">
        <f t="shared" si="7"/>
        <v>2</v>
      </c>
      <c r="Q30" s="36">
        <f t="shared" si="7"/>
        <v>5960</v>
      </c>
      <c r="R30" s="36">
        <f t="shared" si="7"/>
        <v>10395</v>
      </c>
      <c r="S30" s="141">
        <f aca="true" t="shared" si="8" ref="S30:S53">(J30+K30)/I30*100</f>
        <v>59.188368454955366</v>
      </c>
      <c r="T30" s="177">
        <f t="shared" si="7"/>
        <v>2849</v>
      </c>
      <c r="U30" s="109"/>
      <c r="V30" s="109"/>
      <c r="W30" s="109"/>
      <c r="X30" s="109"/>
      <c r="Y30" s="109"/>
      <c r="Z30" s="109"/>
      <c r="AA30" s="109"/>
      <c r="AB30" s="109"/>
      <c r="AC30" s="109"/>
      <c r="AD30" s="109"/>
      <c r="AE30" s="109"/>
      <c r="AF30" s="109"/>
      <c r="AG30" s="110"/>
    </row>
    <row r="31" spans="1:33" s="108" customFormat="1" ht="17.25" customHeight="1">
      <c r="A31" s="173" t="s">
        <v>0</v>
      </c>
      <c r="B31" s="174" t="s">
        <v>87</v>
      </c>
      <c r="C31" s="83">
        <f>SUM(C32:C35)</f>
        <v>761</v>
      </c>
      <c r="D31" s="83">
        <f>SUM(D32:D35)</f>
        <v>428</v>
      </c>
      <c r="E31" s="83">
        <f>SUM(E32:E35)</f>
        <v>333</v>
      </c>
      <c r="F31" s="83">
        <f>SUM(F32:F35)</f>
        <v>0</v>
      </c>
      <c r="G31" s="83">
        <f>SUM(G32:G35)</f>
        <v>0</v>
      </c>
      <c r="H31" s="83">
        <f aca="true" t="shared" si="9" ref="H31:H59">SUM(J31:Q31)</f>
        <v>761</v>
      </c>
      <c r="I31" s="83">
        <f aca="true" t="shared" si="10" ref="I31:I59">SUM(J31:P31)</f>
        <v>465</v>
      </c>
      <c r="J31" s="83">
        <f aca="true" t="shared" si="11" ref="J31:Q31">SUM(J32:J35)</f>
        <v>286</v>
      </c>
      <c r="K31" s="83">
        <f t="shared" si="11"/>
        <v>9</v>
      </c>
      <c r="L31" s="83">
        <f t="shared" si="11"/>
        <v>169</v>
      </c>
      <c r="M31" s="83">
        <f t="shared" si="11"/>
        <v>1</v>
      </c>
      <c r="N31" s="83">
        <f t="shared" si="11"/>
        <v>0</v>
      </c>
      <c r="O31" s="83">
        <f t="shared" si="11"/>
        <v>0</v>
      </c>
      <c r="P31" s="83">
        <f t="shared" si="11"/>
        <v>0</v>
      </c>
      <c r="Q31" s="83">
        <f t="shared" si="11"/>
        <v>296</v>
      </c>
      <c r="R31" s="83">
        <f aca="true" t="shared" si="12" ref="R31:R59">SUM(L31:Q31)</f>
        <v>466</v>
      </c>
      <c r="S31" s="152">
        <f t="shared" si="8"/>
        <v>63.44086021505376</v>
      </c>
      <c r="T31" s="177">
        <f>SUM(T32:T34)</f>
        <v>62</v>
      </c>
      <c r="U31" s="106"/>
      <c r="V31" s="106"/>
      <c r="W31" s="106"/>
      <c r="X31" s="106"/>
      <c r="Y31" s="106"/>
      <c r="Z31" s="106"/>
      <c r="AA31" s="106"/>
      <c r="AB31" s="106"/>
      <c r="AC31" s="106"/>
      <c r="AD31" s="106"/>
      <c r="AE31" s="106"/>
      <c r="AF31" s="106"/>
      <c r="AG31" s="107"/>
    </row>
    <row r="32" spans="1:33" ht="17.25" customHeight="1">
      <c r="A32" s="176" t="s">
        <v>26</v>
      </c>
      <c r="B32" s="71" t="s">
        <v>143</v>
      </c>
      <c r="C32" s="37">
        <f>SUM(D32:E32)</f>
        <v>188</v>
      </c>
      <c r="D32" s="37">
        <v>79</v>
      </c>
      <c r="E32" s="37">
        <v>109</v>
      </c>
      <c r="F32" s="69">
        <v>0</v>
      </c>
      <c r="G32" s="69">
        <f>1-1</f>
        <v>0</v>
      </c>
      <c r="H32" s="37">
        <f t="shared" si="9"/>
        <v>188</v>
      </c>
      <c r="I32" s="37">
        <f t="shared" si="10"/>
        <v>119</v>
      </c>
      <c r="J32" s="69">
        <v>92</v>
      </c>
      <c r="K32" s="69">
        <v>3</v>
      </c>
      <c r="L32" s="69">
        <v>23</v>
      </c>
      <c r="M32" s="69">
        <v>1</v>
      </c>
      <c r="N32" s="69">
        <v>0</v>
      </c>
      <c r="O32" s="69">
        <v>0</v>
      </c>
      <c r="P32" s="37">
        <v>0</v>
      </c>
      <c r="Q32" s="70">
        <v>69</v>
      </c>
      <c r="R32" s="37">
        <f t="shared" si="12"/>
        <v>93</v>
      </c>
      <c r="S32" s="142">
        <f t="shared" si="8"/>
        <v>79.83193277310924</v>
      </c>
      <c r="T32" s="193">
        <v>39</v>
      </c>
      <c r="AG32" s="91"/>
    </row>
    <row r="33" spans="1:33" ht="17.25" customHeight="1">
      <c r="A33" s="176">
        <v>2</v>
      </c>
      <c r="B33" s="71" t="s">
        <v>176</v>
      </c>
      <c r="C33" s="37">
        <f>SUM(D33:E33)</f>
        <v>246</v>
      </c>
      <c r="D33" s="37">
        <v>126</v>
      </c>
      <c r="E33" s="37">
        <v>120</v>
      </c>
      <c r="F33" s="69">
        <v>0</v>
      </c>
      <c r="G33" s="69"/>
      <c r="H33" s="37">
        <f>SUM(J33:Q33)</f>
        <v>246</v>
      </c>
      <c r="I33" s="37">
        <f>SUM(J33:P33)</f>
        <v>163</v>
      </c>
      <c r="J33" s="69">
        <v>96</v>
      </c>
      <c r="K33" s="69">
        <v>1</v>
      </c>
      <c r="L33" s="69">
        <v>66</v>
      </c>
      <c r="M33" s="69">
        <v>0</v>
      </c>
      <c r="N33" s="69">
        <v>0</v>
      </c>
      <c r="O33" s="69">
        <v>0</v>
      </c>
      <c r="P33" s="37">
        <v>0</v>
      </c>
      <c r="Q33" s="70">
        <v>83</v>
      </c>
      <c r="R33" s="37">
        <f t="shared" si="12"/>
        <v>149</v>
      </c>
      <c r="S33" s="142">
        <f>(J33+K33)/I33*100</f>
        <v>59.50920245398773</v>
      </c>
      <c r="T33" s="193">
        <v>23</v>
      </c>
      <c r="AG33" s="91"/>
    </row>
    <row r="34" spans="1:20" ht="17.25" customHeight="1">
      <c r="A34" s="176">
        <v>3</v>
      </c>
      <c r="B34" s="71" t="s">
        <v>144</v>
      </c>
      <c r="C34" s="37">
        <f>SUM(D34:E34)</f>
        <v>327</v>
      </c>
      <c r="D34" s="37">
        <v>223</v>
      </c>
      <c r="E34" s="69">
        <v>104</v>
      </c>
      <c r="F34" s="69"/>
      <c r="G34" s="69">
        <v>0</v>
      </c>
      <c r="H34" s="37">
        <f t="shared" si="9"/>
        <v>327</v>
      </c>
      <c r="I34" s="37">
        <f t="shared" si="10"/>
        <v>183</v>
      </c>
      <c r="J34" s="69">
        <v>98</v>
      </c>
      <c r="K34" s="69">
        <v>5</v>
      </c>
      <c r="L34" s="69">
        <v>80</v>
      </c>
      <c r="M34" s="69">
        <v>0</v>
      </c>
      <c r="N34" s="69">
        <v>0</v>
      </c>
      <c r="O34" s="69">
        <v>0</v>
      </c>
      <c r="P34" s="37">
        <v>0</v>
      </c>
      <c r="Q34" s="70">
        <v>144</v>
      </c>
      <c r="R34" s="37">
        <f t="shared" si="12"/>
        <v>224</v>
      </c>
      <c r="S34" s="142">
        <f t="shared" si="8"/>
        <v>56.284153005464475</v>
      </c>
      <c r="T34" s="193"/>
    </row>
    <row r="35" spans="1:20" ht="17.25" customHeight="1">
      <c r="A35" s="67"/>
      <c r="B35" s="71"/>
      <c r="C35" s="37">
        <f>SUM(D35:E35)</f>
        <v>0</v>
      </c>
      <c r="D35" s="37"/>
      <c r="E35" s="69"/>
      <c r="F35" s="69"/>
      <c r="G35" s="69"/>
      <c r="H35" s="37">
        <f t="shared" si="9"/>
        <v>0</v>
      </c>
      <c r="I35" s="37">
        <f t="shared" si="10"/>
        <v>0</v>
      </c>
      <c r="J35" s="69"/>
      <c r="K35" s="69"/>
      <c r="L35" s="69"/>
      <c r="M35" s="69"/>
      <c r="N35" s="69"/>
      <c r="O35" s="69"/>
      <c r="P35" s="37"/>
      <c r="Q35" s="70"/>
      <c r="R35" s="37">
        <f t="shared" si="12"/>
        <v>0</v>
      </c>
      <c r="S35" s="142"/>
      <c r="T35" s="193"/>
    </row>
    <row r="36" spans="1:33" s="111" customFormat="1" ht="17.25" customHeight="1">
      <c r="A36" s="65" t="s">
        <v>1</v>
      </c>
      <c r="B36" s="66" t="s">
        <v>89</v>
      </c>
      <c r="C36" s="36">
        <f>SUM(C37:C41)</f>
        <v>702</v>
      </c>
      <c r="D36" s="36">
        <f>SUM(D37:D41)</f>
        <v>372</v>
      </c>
      <c r="E36" s="36">
        <f>SUM(E37:E41)</f>
        <v>330</v>
      </c>
      <c r="F36" s="36">
        <f>SUM(F37:F41)</f>
        <v>8</v>
      </c>
      <c r="G36" s="36">
        <f>SUM(G37:G41)</f>
        <v>0</v>
      </c>
      <c r="H36" s="36">
        <f t="shared" si="9"/>
        <v>694</v>
      </c>
      <c r="I36" s="36">
        <f t="shared" si="10"/>
        <v>519</v>
      </c>
      <c r="J36" s="36">
        <f aca="true" t="shared" si="13" ref="J36:Q36">SUM(J37:J41)</f>
        <v>264</v>
      </c>
      <c r="K36" s="36">
        <f t="shared" si="13"/>
        <v>8</v>
      </c>
      <c r="L36" s="36">
        <f t="shared" si="13"/>
        <v>239</v>
      </c>
      <c r="M36" s="36">
        <f t="shared" si="13"/>
        <v>8</v>
      </c>
      <c r="N36" s="36">
        <f t="shared" si="13"/>
        <v>0</v>
      </c>
      <c r="O36" s="36">
        <f t="shared" si="13"/>
        <v>0</v>
      </c>
      <c r="P36" s="36">
        <f t="shared" si="13"/>
        <v>0</v>
      </c>
      <c r="Q36" s="36">
        <f t="shared" si="13"/>
        <v>175</v>
      </c>
      <c r="R36" s="36">
        <f t="shared" si="12"/>
        <v>422</v>
      </c>
      <c r="S36" s="141">
        <f t="shared" si="8"/>
        <v>52.408477842003855</v>
      </c>
      <c r="T36" s="177">
        <f>SUM(T37:T40)</f>
        <v>92</v>
      </c>
      <c r="U36" s="109"/>
      <c r="V36" s="109"/>
      <c r="W36" s="109"/>
      <c r="X36" s="109"/>
      <c r="Y36" s="109"/>
      <c r="Z36" s="109"/>
      <c r="AA36" s="109"/>
      <c r="AB36" s="109"/>
      <c r="AC36" s="109"/>
      <c r="AD36" s="109"/>
      <c r="AE36" s="109"/>
      <c r="AF36" s="109"/>
      <c r="AG36" s="110"/>
    </row>
    <row r="37" spans="1:20" ht="17.25" customHeight="1">
      <c r="A37" s="67" t="s">
        <v>26</v>
      </c>
      <c r="B37" s="71" t="s">
        <v>174</v>
      </c>
      <c r="C37" s="37">
        <f>SUM(D37:E37)</f>
        <v>57</v>
      </c>
      <c r="D37" s="153">
        <v>21</v>
      </c>
      <c r="E37" s="153">
        <v>36</v>
      </c>
      <c r="F37" s="153">
        <v>0</v>
      </c>
      <c r="G37" s="69"/>
      <c r="H37" s="37">
        <f t="shared" si="9"/>
        <v>57</v>
      </c>
      <c r="I37" s="37">
        <f t="shared" si="10"/>
        <v>51</v>
      </c>
      <c r="J37" s="153">
        <v>31</v>
      </c>
      <c r="K37" s="153">
        <v>0</v>
      </c>
      <c r="L37" s="153">
        <v>20</v>
      </c>
      <c r="M37" s="153">
        <v>0</v>
      </c>
      <c r="N37" s="153"/>
      <c r="O37" s="153"/>
      <c r="P37" s="153"/>
      <c r="Q37" s="154">
        <v>6</v>
      </c>
      <c r="R37" s="37">
        <f t="shared" si="12"/>
        <v>26</v>
      </c>
      <c r="S37" s="142">
        <f t="shared" si="8"/>
        <v>60.78431372549019</v>
      </c>
      <c r="T37" s="193">
        <v>0</v>
      </c>
    </row>
    <row r="38" spans="1:20" ht="17.25" customHeight="1">
      <c r="A38" s="67" t="s">
        <v>27</v>
      </c>
      <c r="B38" s="71" t="s">
        <v>170</v>
      </c>
      <c r="C38" s="37">
        <f>SUM(D38:E38)</f>
        <v>300</v>
      </c>
      <c r="D38" s="153">
        <v>170</v>
      </c>
      <c r="E38" s="153">
        <v>130</v>
      </c>
      <c r="F38" s="153">
        <v>6</v>
      </c>
      <c r="G38" s="69"/>
      <c r="H38" s="37">
        <f t="shared" si="9"/>
        <v>294</v>
      </c>
      <c r="I38" s="37">
        <f t="shared" si="10"/>
        <v>218</v>
      </c>
      <c r="J38" s="153">
        <v>106</v>
      </c>
      <c r="K38" s="153">
        <v>7</v>
      </c>
      <c r="L38" s="153">
        <v>105</v>
      </c>
      <c r="M38" s="153">
        <v>0</v>
      </c>
      <c r="N38" s="153"/>
      <c r="O38" s="153"/>
      <c r="P38" s="153">
        <v>0</v>
      </c>
      <c r="Q38" s="154">
        <v>76</v>
      </c>
      <c r="R38" s="37">
        <f t="shared" si="12"/>
        <v>181</v>
      </c>
      <c r="S38" s="142">
        <f t="shared" si="8"/>
        <v>51.8348623853211</v>
      </c>
      <c r="T38" s="193">
        <v>40</v>
      </c>
    </row>
    <row r="39" spans="1:20" ht="17.25" customHeight="1">
      <c r="A39" s="67" t="s">
        <v>28</v>
      </c>
      <c r="B39" s="71" t="s">
        <v>171</v>
      </c>
      <c r="C39" s="37">
        <f>SUM(D39:E39)</f>
        <v>198</v>
      </c>
      <c r="D39" s="153">
        <v>97</v>
      </c>
      <c r="E39" s="153">
        <v>101</v>
      </c>
      <c r="F39" s="153">
        <v>2</v>
      </c>
      <c r="G39" s="69"/>
      <c r="H39" s="37">
        <f>SUM(J39:Q39)</f>
        <v>196</v>
      </c>
      <c r="I39" s="37">
        <f>SUM(J39:P39)</f>
        <v>140</v>
      </c>
      <c r="J39" s="153">
        <v>83</v>
      </c>
      <c r="K39" s="153">
        <v>1</v>
      </c>
      <c r="L39" s="153">
        <v>56</v>
      </c>
      <c r="M39" s="153">
        <v>0</v>
      </c>
      <c r="N39" s="153"/>
      <c r="O39" s="153"/>
      <c r="P39" s="153"/>
      <c r="Q39" s="154">
        <v>56</v>
      </c>
      <c r="R39" s="37">
        <f>SUM(L39:Q39)</f>
        <v>112</v>
      </c>
      <c r="S39" s="142">
        <f>(J39+K39)/I39*100</f>
        <v>60</v>
      </c>
      <c r="T39" s="193">
        <v>21</v>
      </c>
    </row>
    <row r="40" spans="1:20" ht="17.25" customHeight="1">
      <c r="A40" s="67" t="s">
        <v>39</v>
      </c>
      <c r="B40" s="71" t="s">
        <v>188</v>
      </c>
      <c r="C40" s="37">
        <f>SUM(D40:E40)</f>
        <v>147</v>
      </c>
      <c r="D40" s="153">
        <v>84</v>
      </c>
      <c r="E40" s="153">
        <v>63</v>
      </c>
      <c r="F40" s="153"/>
      <c r="G40" s="69"/>
      <c r="H40" s="37">
        <f t="shared" si="9"/>
        <v>147</v>
      </c>
      <c r="I40" s="37">
        <f t="shared" si="10"/>
        <v>110</v>
      </c>
      <c r="J40" s="153">
        <v>44</v>
      </c>
      <c r="K40" s="153"/>
      <c r="L40" s="153">
        <v>58</v>
      </c>
      <c r="M40" s="153">
        <v>8</v>
      </c>
      <c r="N40" s="153"/>
      <c r="O40" s="153"/>
      <c r="P40" s="153"/>
      <c r="Q40" s="154">
        <v>37</v>
      </c>
      <c r="R40" s="37">
        <f t="shared" si="12"/>
        <v>103</v>
      </c>
      <c r="S40" s="142">
        <f t="shared" si="8"/>
        <v>40</v>
      </c>
      <c r="T40" s="193">
        <v>31</v>
      </c>
    </row>
    <row r="41" spans="1:20" ht="17.25" customHeight="1">
      <c r="A41" s="67"/>
      <c r="B41" s="71"/>
      <c r="C41" s="37">
        <f>SUM(D41:E41)</f>
        <v>0</v>
      </c>
      <c r="D41" s="37"/>
      <c r="E41" s="69"/>
      <c r="F41" s="69"/>
      <c r="G41" s="69"/>
      <c r="H41" s="37">
        <f t="shared" si="9"/>
        <v>0</v>
      </c>
      <c r="I41" s="37">
        <f t="shared" si="10"/>
        <v>0</v>
      </c>
      <c r="J41" s="69"/>
      <c r="K41" s="69"/>
      <c r="L41" s="69"/>
      <c r="M41" s="69"/>
      <c r="N41" s="69"/>
      <c r="O41" s="69"/>
      <c r="P41" s="37"/>
      <c r="Q41" s="70"/>
      <c r="R41" s="37">
        <f t="shared" si="12"/>
        <v>0</v>
      </c>
      <c r="S41" s="142"/>
      <c r="T41" s="193"/>
    </row>
    <row r="42" spans="1:33" s="166" customFormat="1" ht="17.25" customHeight="1">
      <c r="A42" s="161" t="s">
        <v>6</v>
      </c>
      <c r="B42" s="162" t="s">
        <v>90</v>
      </c>
      <c r="C42" s="143">
        <f>SUM(C43:C46)</f>
        <v>576</v>
      </c>
      <c r="D42" s="143">
        <f>SUM(D43:D46)</f>
        <v>214</v>
      </c>
      <c r="E42" s="143">
        <f>SUM(E43:E46)</f>
        <v>362</v>
      </c>
      <c r="F42" s="143">
        <f>SUM(F43:F46)</f>
        <v>9</v>
      </c>
      <c r="G42" s="143">
        <f>SUM(G43:G46)</f>
        <v>0</v>
      </c>
      <c r="H42" s="143">
        <f t="shared" si="9"/>
        <v>567</v>
      </c>
      <c r="I42" s="143">
        <f t="shared" si="10"/>
        <v>369</v>
      </c>
      <c r="J42" s="143">
        <f aca="true" t="shared" si="14" ref="J42:Q42">SUM(J43:J46)</f>
        <v>278</v>
      </c>
      <c r="K42" s="143">
        <f t="shared" si="14"/>
        <v>2</v>
      </c>
      <c r="L42" s="143">
        <f t="shared" si="14"/>
        <v>83</v>
      </c>
      <c r="M42" s="143">
        <f t="shared" si="14"/>
        <v>6</v>
      </c>
      <c r="N42" s="143">
        <f t="shared" si="14"/>
        <v>0</v>
      </c>
      <c r="O42" s="143">
        <f t="shared" si="14"/>
        <v>0</v>
      </c>
      <c r="P42" s="143">
        <f t="shared" si="14"/>
        <v>0</v>
      </c>
      <c r="Q42" s="143">
        <f t="shared" si="14"/>
        <v>198</v>
      </c>
      <c r="R42" s="143">
        <f t="shared" si="12"/>
        <v>287</v>
      </c>
      <c r="S42" s="163">
        <f t="shared" si="8"/>
        <v>75.88075880758808</v>
      </c>
      <c r="T42" s="177">
        <f>SUM(T43:T46)</f>
        <v>147</v>
      </c>
      <c r="U42" s="164"/>
      <c r="V42" s="164"/>
      <c r="W42" s="164"/>
      <c r="X42" s="164"/>
      <c r="Y42" s="164"/>
      <c r="Z42" s="164"/>
      <c r="AA42" s="164"/>
      <c r="AB42" s="164"/>
      <c r="AC42" s="164"/>
      <c r="AD42" s="164"/>
      <c r="AE42" s="164"/>
      <c r="AF42" s="164"/>
      <c r="AG42" s="165"/>
    </row>
    <row r="43" spans="1:20" ht="17.25" customHeight="1">
      <c r="A43" s="176">
        <v>1</v>
      </c>
      <c r="B43" s="71" t="s">
        <v>140</v>
      </c>
      <c r="C43" s="37">
        <f>SUM(D43:E43)</f>
        <v>15</v>
      </c>
      <c r="D43" s="37">
        <v>0</v>
      </c>
      <c r="E43" s="69">
        <v>15</v>
      </c>
      <c r="F43" s="69">
        <v>0</v>
      </c>
      <c r="G43" s="69"/>
      <c r="H43" s="37">
        <f t="shared" si="9"/>
        <v>15</v>
      </c>
      <c r="I43" s="37">
        <f t="shared" si="10"/>
        <v>15</v>
      </c>
      <c r="J43" s="69">
        <v>15</v>
      </c>
      <c r="K43" s="69">
        <v>0</v>
      </c>
      <c r="L43" s="37">
        <v>0</v>
      </c>
      <c r="M43" s="69">
        <v>0</v>
      </c>
      <c r="N43" s="69"/>
      <c r="O43" s="69"/>
      <c r="P43" s="37"/>
      <c r="Q43" s="70"/>
      <c r="R43" s="143">
        <f t="shared" si="12"/>
        <v>0</v>
      </c>
      <c r="S43" s="142">
        <f t="shared" si="8"/>
        <v>100</v>
      </c>
      <c r="T43" s="193">
        <v>0</v>
      </c>
    </row>
    <row r="44" spans="1:20" ht="17.25" customHeight="1">
      <c r="A44" s="176">
        <v>2</v>
      </c>
      <c r="B44" s="71" t="s">
        <v>139</v>
      </c>
      <c r="C44" s="37">
        <f>SUM(D44:E44)</f>
        <v>301</v>
      </c>
      <c r="D44" s="37">
        <v>98</v>
      </c>
      <c r="E44" s="69">
        <v>203</v>
      </c>
      <c r="F44" s="69">
        <v>4</v>
      </c>
      <c r="G44" s="69"/>
      <c r="H44" s="37">
        <f t="shared" si="9"/>
        <v>297</v>
      </c>
      <c r="I44" s="37">
        <f t="shared" si="10"/>
        <v>206</v>
      </c>
      <c r="J44" s="69">
        <v>148</v>
      </c>
      <c r="K44" s="69">
        <v>2</v>
      </c>
      <c r="L44" s="37">
        <v>55</v>
      </c>
      <c r="M44" s="69">
        <v>1</v>
      </c>
      <c r="N44" s="69">
        <v>0</v>
      </c>
      <c r="O44" s="69"/>
      <c r="P44" s="37">
        <v>0</v>
      </c>
      <c r="Q44" s="70">
        <v>91</v>
      </c>
      <c r="R44" s="143">
        <f t="shared" si="12"/>
        <v>147</v>
      </c>
      <c r="S44" s="142">
        <f t="shared" si="8"/>
        <v>72.81553398058253</v>
      </c>
      <c r="T44" s="193">
        <v>56</v>
      </c>
    </row>
    <row r="45" spans="1:20" ht="17.25" customHeight="1">
      <c r="A45" s="176">
        <v>3</v>
      </c>
      <c r="B45" s="71" t="s">
        <v>141</v>
      </c>
      <c r="C45" s="37">
        <f>SUM(D45:E45)</f>
        <v>260</v>
      </c>
      <c r="D45" s="37">
        <v>116</v>
      </c>
      <c r="E45" s="69">
        <v>144</v>
      </c>
      <c r="F45" s="69">
        <v>5</v>
      </c>
      <c r="G45" s="69"/>
      <c r="H45" s="37">
        <f t="shared" si="9"/>
        <v>255</v>
      </c>
      <c r="I45" s="37">
        <f t="shared" si="10"/>
        <v>148</v>
      </c>
      <c r="J45" s="69">
        <v>115</v>
      </c>
      <c r="K45" s="69"/>
      <c r="L45" s="69">
        <v>28</v>
      </c>
      <c r="M45" s="69">
        <v>5</v>
      </c>
      <c r="N45" s="69">
        <v>0</v>
      </c>
      <c r="O45" s="69"/>
      <c r="P45" s="37">
        <v>0</v>
      </c>
      <c r="Q45" s="70">
        <v>107</v>
      </c>
      <c r="R45" s="143">
        <f t="shared" si="12"/>
        <v>140</v>
      </c>
      <c r="S45" s="142">
        <f t="shared" si="8"/>
        <v>77.7027027027027</v>
      </c>
      <c r="T45" s="193">
        <v>91</v>
      </c>
    </row>
    <row r="46" spans="1:20" ht="17.25" customHeight="1">
      <c r="A46" s="67"/>
      <c r="B46" s="71"/>
      <c r="C46" s="37">
        <f>SUM(D46:E46)</f>
        <v>0</v>
      </c>
      <c r="D46" s="37"/>
      <c r="E46" s="69"/>
      <c r="F46" s="69"/>
      <c r="G46" s="69"/>
      <c r="H46" s="37">
        <f t="shared" si="9"/>
        <v>0</v>
      </c>
      <c r="I46" s="37">
        <f t="shared" si="10"/>
        <v>0</v>
      </c>
      <c r="J46" s="69"/>
      <c r="K46" s="69"/>
      <c r="L46" s="69"/>
      <c r="M46" s="69"/>
      <c r="N46" s="69"/>
      <c r="O46" s="69"/>
      <c r="P46" s="37"/>
      <c r="Q46" s="70"/>
      <c r="R46" s="37">
        <f t="shared" si="12"/>
        <v>0</v>
      </c>
      <c r="S46" s="142"/>
      <c r="T46" s="193"/>
    </row>
    <row r="47" spans="1:33" s="111" customFormat="1" ht="17.25" customHeight="1">
      <c r="A47" s="65" t="s">
        <v>56</v>
      </c>
      <c r="B47" s="66" t="s">
        <v>91</v>
      </c>
      <c r="C47" s="36">
        <f>SUM(C48:C52)</f>
        <v>1099</v>
      </c>
      <c r="D47" s="36">
        <f>SUM(D48:D52)</f>
        <v>532</v>
      </c>
      <c r="E47" s="36">
        <f>SUM(E48:E52)</f>
        <v>567</v>
      </c>
      <c r="F47" s="36">
        <f>SUM(F48:F52)</f>
        <v>3</v>
      </c>
      <c r="G47" s="36">
        <f>SUM(G48:G52)</f>
        <v>0</v>
      </c>
      <c r="H47" s="36">
        <f t="shared" si="9"/>
        <v>1096</v>
      </c>
      <c r="I47" s="36">
        <f t="shared" si="10"/>
        <v>589</v>
      </c>
      <c r="J47" s="36">
        <f aca="true" t="shared" si="15" ref="J47:Q47">SUM(J48:J52)</f>
        <v>356</v>
      </c>
      <c r="K47" s="36">
        <f t="shared" si="15"/>
        <v>1</v>
      </c>
      <c r="L47" s="36">
        <f t="shared" si="15"/>
        <v>231</v>
      </c>
      <c r="M47" s="36">
        <f t="shared" si="15"/>
        <v>1</v>
      </c>
      <c r="N47" s="36">
        <f t="shared" si="15"/>
        <v>0</v>
      </c>
      <c r="O47" s="36">
        <f t="shared" si="15"/>
        <v>0</v>
      </c>
      <c r="P47" s="36">
        <f t="shared" si="15"/>
        <v>0</v>
      </c>
      <c r="Q47" s="36">
        <f t="shared" si="15"/>
        <v>507</v>
      </c>
      <c r="R47" s="36">
        <f t="shared" si="12"/>
        <v>739</v>
      </c>
      <c r="S47" s="141">
        <f t="shared" si="8"/>
        <v>60.611205432937176</v>
      </c>
      <c r="T47" s="177">
        <f>SUM(T48:T52)</f>
        <v>333</v>
      </c>
      <c r="U47" s="109"/>
      <c r="V47" s="109"/>
      <c r="W47" s="109"/>
      <c r="X47" s="109"/>
      <c r="Y47" s="109"/>
      <c r="Z47" s="109"/>
      <c r="AA47" s="109"/>
      <c r="AB47" s="109"/>
      <c r="AC47" s="109"/>
      <c r="AD47" s="109"/>
      <c r="AE47" s="109"/>
      <c r="AF47" s="109"/>
      <c r="AG47" s="110"/>
    </row>
    <row r="48" spans="1:20" ht="17.25" customHeight="1">
      <c r="A48" s="176">
        <v>1</v>
      </c>
      <c r="B48" s="71" t="s">
        <v>132</v>
      </c>
      <c r="C48" s="37">
        <f>SUM(D48:E48)</f>
        <v>364</v>
      </c>
      <c r="D48" s="37">
        <v>235</v>
      </c>
      <c r="E48" s="69">
        <v>129</v>
      </c>
      <c r="F48" s="69">
        <v>1</v>
      </c>
      <c r="G48" s="69"/>
      <c r="H48" s="37">
        <f t="shared" si="9"/>
        <v>363</v>
      </c>
      <c r="I48" s="37">
        <f t="shared" si="10"/>
        <v>130</v>
      </c>
      <c r="J48" s="69">
        <v>74</v>
      </c>
      <c r="K48" s="69">
        <v>0</v>
      </c>
      <c r="L48" s="69">
        <v>56</v>
      </c>
      <c r="M48" s="69">
        <v>0</v>
      </c>
      <c r="N48" s="69">
        <v>0</v>
      </c>
      <c r="O48" s="69">
        <v>0</v>
      </c>
      <c r="P48" s="37">
        <v>0</v>
      </c>
      <c r="Q48" s="70">
        <v>233</v>
      </c>
      <c r="R48" s="37">
        <f t="shared" si="12"/>
        <v>289</v>
      </c>
      <c r="S48" s="142">
        <f t="shared" si="8"/>
        <v>56.92307692307692</v>
      </c>
      <c r="T48" s="193">
        <v>159</v>
      </c>
    </row>
    <row r="49" spans="1:20" ht="17.25" customHeight="1">
      <c r="A49" s="176">
        <v>2</v>
      </c>
      <c r="B49" s="71" t="s">
        <v>178</v>
      </c>
      <c r="C49" s="37">
        <f>SUM(D49:E49)</f>
        <v>522</v>
      </c>
      <c r="D49" s="37">
        <v>185</v>
      </c>
      <c r="E49" s="69">
        <v>337</v>
      </c>
      <c r="F49" s="69">
        <v>1</v>
      </c>
      <c r="G49" s="69"/>
      <c r="H49" s="37">
        <f t="shared" si="9"/>
        <v>521</v>
      </c>
      <c r="I49" s="37">
        <f t="shared" si="10"/>
        <v>349</v>
      </c>
      <c r="J49" s="69">
        <v>214</v>
      </c>
      <c r="K49" s="69">
        <v>0</v>
      </c>
      <c r="L49" s="69">
        <v>135</v>
      </c>
      <c r="M49" s="69">
        <v>0</v>
      </c>
      <c r="N49" s="69">
        <v>0</v>
      </c>
      <c r="O49" s="69">
        <v>0</v>
      </c>
      <c r="P49" s="37">
        <v>0</v>
      </c>
      <c r="Q49" s="70">
        <v>172</v>
      </c>
      <c r="R49" s="37">
        <f t="shared" si="12"/>
        <v>307</v>
      </c>
      <c r="S49" s="142">
        <f t="shared" si="8"/>
        <v>61.31805157593123</v>
      </c>
      <c r="T49" s="193">
        <v>100</v>
      </c>
    </row>
    <row r="50" spans="1:20" ht="17.25" customHeight="1">
      <c r="A50" s="176">
        <v>3</v>
      </c>
      <c r="B50" s="71" t="s">
        <v>133</v>
      </c>
      <c r="C50" s="37">
        <f>SUM(D50:E50)</f>
        <v>213</v>
      </c>
      <c r="D50" s="37">
        <v>112</v>
      </c>
      <c r="E50" s="37">
        <v>101</v>
      </c>
      <c r="F50" s="37">
        <v>1</v>
      </c>
      <c r="G50" s="37"/>
      <c r="H50" s="37">
        <f>SUM(J50:Q50)</f>
        <v>212</v>
      </c>
      <c r="I50" s="37">
        <f>SUM(J50:P50)</f>
        <v>110</v>
      </c>
      <c r="J50" s="69">
        <v>68</v>
      </c>
      <c r="K50" s="69">
        <v>1</v>
      </c>
      <c r="L50" s="69">
        <v>40</v>
      </c>
      <c r="M50" s="69">
        <v>1</v>
      </c>
      <c r="N50" s="69">
        <v>0</v>
      </c>
      <c r="O50" s="69">
        <v>0</v>
      </c>
      <c r="P50" s="37"/>
      <c r="Q50" s="70">
        <v>102</v>
      </c>
      <c r="R50" s="37">
        <f>SUM(L50:Q50)</f>
        <v>143</v>
      </c>
      <c r="S50" s="142">
        <f>(J50+K50)/I50*100</f>
        <v>62.727272727272734</v>
      </c>
      <c r="T50" s="193">
        <v>74</v>
      </c>
    </row>
    <row r="51" spans="1:20" ht="17.25" customHeight="1">
      <c r="A51" s="176"/>
      <c r="B51" s="71"/>
      <c r="C51" s="37"/>
      <c r="D51" s="37"/>
      <c r="E51" s="37"/>
      <c r="F51" s="37"/>
      <c r="G51" s="37"/>
      <c r="H51" s="37"/>
      <c r="I51" s="37"/>
      <c r="J51" s="69"/>
      <c r="K51" s="69"/>
      <c r="L51" s="69"/>
      <c r="M51" s="69"/>
      <c r="N51" s="69"/>
      <c r="O51" s="69"/>
      <c r="P51" s="37"/>
      <c r="Q51" s="70"/>
      <c r="R51" s="37"/>
      <c r="S51" s="142"/>
      <c r="T51" s="193"/>
    </row>
    <row r="52" spans="1:20" ht="17.25" customHeight="1">
      <c r="A52" s="67"/>
      <c r="B52" s="71"/>
      <c r="C52" s="37">
        <f>SUM(D52:E52)</f>
        <v>0</v>
      </c>
      <c r="D52" s="37"/>
      <c r="E52" s="69"/>
      <c r="F52" s="69"/>
      <c r="G52" s="69"/>
      <c r="H52" s="37">
        <f t="shared" si="9"/>
        <v>0</v>
      </c>
      <c r="I52" s="37">
        <f t="shared" si="10"/>
        <v>0</v>
      </c>
      <c r="J52" s="69"/>
      <c r="K52" s="69"/>
      <c r="L52" s="69"/>
      <c r="M52" s="69"/>
      <c r="N52" s="69"/>
      <c r="O52" s="69"/>
      <c r="P52" s="37"/>
      <c r="Q52" s="70"/>
      <c r="R52" s="37">
        <f t="shared" si="12"/>
        <v>0</v>
      </c>
      <c r="S52" s="142"/>
      <c r="T52" s="193"/>
    </row>
    <row r="53" spans="1:33" s="111" customFormat="1" ht="17.25" customHeight="1">
      <c r="A53" s="65" t="s">
        <v>92</v>
      </c>
      <c r="B53" s="66" t="s">
        <v>93</v>
      </c>
      <c r="C53" s="36">
        <f>SUM(C54:C59)</f>
        <v>1382</v>
      </c>
      <c r="D53" s="36">
        <f>SUM(D54:D59)</f>
        <v>636</v>
      </c>
      <c r="E53" s="36">
        <f>SUM(E54:E59)</f>
        <v>746</v>
      </c>
      <c r="F53" s="36">
        <f>SUM(F54:F59)</f>
        <v>0</v>
      </c>
      <c r="G53" s="36">
        <f>SUM(G54:G59)</f>
        <v>0</v>
      </c>
      <c r="H53" s="36">
        <f t="shared" si="9"/>
        <v>1382</v>
      </c>
      <c r="I53" s="36">
        <f t="shared" si="10"/>
        <v>870</v>
      </c>
      <c r="J53" s="36">
        <f aca="true" t="shared" si="16" ref="J53:Q53">SUM(J54:J59)</f>
        <v>542</v>
      </c>
      <c r="K53" s="36">
        <f t="shared" si="16"/>
        <v>11</v>
      </c>
      <c r="L53" s="36">
        <f t="shared" si="16"/>
        <v>295</v>
      </c>
      <c r="M53" s="36">
        <f t="shared" si="16"/>
        <v>22</v>
      </c>
      <c r="N53" s="36">
        <f t="shared" si="16"/>
        <v>0</v>
      </c>
      <c r="O53" s="36">
        <f t="shared" si="16"/>
        <v>0</v>
      </c>
      <c r="P53" s="36">
        <f t="shared" si="16"/>
        <v>0</v>
      </c>
      <c r="Q53" s="36">
        <f t="shared" si="16"/>
        <v>512</v>
      </c>
      <c r="R53" s="36">
        <f t="shared" si="12"/>
        <v>829</v>
      </c>
      <c r="S53" s="141">
        <f t="shared" si="8"/>
        <v>63.5632183908046</v>
      </c>
      <c r="T53" s="177">
        <f>SUM(T54:T58)</f>
        <v>226</v>
      </c>
      <c r="U53" s="109"/>
      <c r="V53" s="109"/>
      <c r="W53" s="109"/>
      <c r="X53" s="109"/>
      <c r="Y53" s="109"/>
      <c r="Z53" s="109"/>
      <c r="AA53" s="109"/>
      <c r="AB53" s="109"/>
      <c r="AC53" s="109"/>
      <c r="AD53" s="109"/>
      <c r="AE53" s="109"/>
      <c r="AF53" s="109"/>
      <c r="AG53" s="110"/>
    </row>
    <row r="54" spans="1:20" ht="17.25" customHeight="1">
      <c r="A54" s="176">
        <v>1</v>
      </c>
      <c r="B54" s="71" t="s">
        <v>161</v>
      </c>
      <c r="C54" s="37">
        <f aca="true" t="shared" si="17" ref="C54:C59">SUM(D54:E54)</f>
        <v>62</v>
      </c>
      <c r="D54" s="37"/>
      <c r="E54" s="69">
        <v>62</v>
      </c>
      <c r="F54" s="69"/>
      <c r="G54" s="69"/>
      <c r="H54" s="37">
        <f t="shared" si="9"/>
        <v>62</v>
      </c>
      <c r="I54" s="37">
        <f t="shared" si="10"/>
        <v>62</v>
      </c>
      <c r="J54" s="69">
        <v>53</v>
      </c>
      <c r="K54" s="69"/>
      <c r="L54" s="69">
        <v>9</v>
      </c>
      <c r="M54" s="69"/>
      <c r="N54" s="69"/>
      <c r="O54" s="69"/>
      <c r="P54" s="37"/>
      <c r="Q54" s="70"/>
      <c r="R54" s="37">
        <f t="shared" si="12"/>
        <v>9</v>
      </c>
      <c r="S54" s="142">
        <f>(J54+K54)/I54*100</f>
        <v>85.48387096774194</v>
      </c>
      <c r="T54" s="193"/>
    </row>
    <row r="55" spans="1:20" ht="17.25" customHeight="1">
      <c r="A55" s="176">
        <v>2</v>
      </c>
      <c r="B55" s="71" t="s">
        <v>162</v>
      </c>
      <c r="C55" s="37">
        <f t="shared" si="17"/>
        <v>272</v>
      </c>
      <c r="D55" s="37">
        <v>125</v>
      </c>
      <c r="E55" s="69">
        <v>147</v>
      </c>
      <c r="F55" s="69"/>
      <c r="G55" s="69"/>
      <c r="H55" s="37">
        <f t="shared" si="9"/>
        <v>272</v>
      </c>
      <c r="I55" s="37">
        <f t="shared" si="10"/>
        <v>166</v>
      </c>
      <c r="J55" s="69">
        <v>88</v>
      </c>
      <c r="K55" s="69">
        <v>7</v>
      </c>
      <c r="L55" s="69">
        <v>70</v>
      </c>
      <c r="M55" s="69">
        <v>1</v>
      </c>
      <c r="N55" s="69"/>
      <c r="O55" s="69"/>
      <c r="P55" s="37"/>
      <c r="Q55" s="70">
        <v>106</v>
      </c>
      <c r="R55" s="37">
        <f t="shared" si="12"/>
        <v>177</v>
      </c>
      <c r="S55" s="142">
        <f>(J55+K55)/I55*100</f>
        <v>57.22891566265061</v>
      </c>
      <c r="T55" s="193">
        <v>63</v>
      </c>
    </row>
    <row r="56" spans="1:20" ht="17.25" customHeight="1">
      <c r="A56" s="176">
        <v>3</v>
      </c>
      <c r="B56" s="71" t="s">
        <v>163</v>
      </c>
      <c r="C56" s="37">
        <f t="shared" si="17"/>
        <v>277</v>
      </c>
      <c r="D56" s="37">
        <v>180</v>
      </c>
      <c r="E56" s="69">
        <v>97</v>
      </c>
      <c r="F56" s="69"/>
      <c r="G56" s="69"/>
      <c r="H56" s="37">
        <f t="shared" si="9"/>
        <v>277</v>
      </c>
      <c r="I56" s="37">
        <f t="shared" si="10"/>
        <v>131</v>
      </c>
      <c r="J56" s="69">
        <v>56</v>
      </c>
      <c r="K56" s="69">
        <v>2</v>
      </c>
      <c r="L56" s="69">
        <v>69</v>
      </c>
      <c r="M56" s="69">
        <v>4</v>
      </c>
      <c r="N56" s="69"/>
      <c r="O56" s="69"/>
      <c r="P56" s="37"/>
      <c r="Q56" s="70">
        <v>146</v>
      </c>
      <c r="R56" s="37">
        <f t="shared" si="12"/>
        <v>219</v>
      </c>
      <c r="S56" s="142">
        <f>(J56+K56)/I56*100</f>
        <v>44.274809160305345</v>
      </c>
      <c r="T56" s="193">
        <v>58</v>
      </c>
    </row>
    <row r="57" spans="1:20" ht="17.25" customHeight="1">
      <c r="A57" s="176">
        <v>4</v>
      </c>
      <c r="B57" s="71" t="s">
        <v>164</v>
      </c>
      <c r="C57" s="37">
        <f t="shared" si="17"/>
        <v>294</v>
      </c>
      <c r="D57" s="37">
        <v>183</v>
      </c>
      <c r="E57" s="69">
        <v>111</v>
      </c>
      <c r="F57" s="69"/>
      <c r="G57" s="69"/>
      <c r="H57" s="37">
        <f t="shared" si="9"/>
        <v>294</v>
      </c>
      <c r="I57" s="37">
        <f t="shared" si="10"/>
        <v>158</v>
      </c>
      <c r="J57" s="69">
        <v>58</v>
      </c>
      <c r="K57" s="69">
        <v>2</v>
      </c>
      <c r="L57" s="69">
        <v>91</v>
      </c>
      <c r="M57" s="69">
        <v>7</v>
      </c>
      <c r="N57" s="69"/>
      <c r="O57" s="69"/>
      <c r="P57" s="37"/>
      <c r="Q57" s="70">
        <v>136</v>
      </c>
      <c r="R57" s="37">
        <f t="shared" si="12"/>
        <v>234</v>
      </c>
      <c r="S57" s="142">
        <f>(J57+K57)/I57*100</f>
        <v>37.9746835443038</v>
      </c>
      <c r="T57" s="193">
        <v>36</v>
      </c>
    </row>
    <row r="58" spans="1:20" ht="17.25" customHeight="1">
      <c r="A58" s="176">
        <v>5</v>
      </c>
      <c r="B58" s="71" t="s">
        <v>165</v>
      </c>
      <c r="C58" s="37">
        <f t="shared" si="17"/>
        <v>477</v>
      </c>
      <c r="D58" s="37">
        <v>148</v>
      </c>
      <c r="E58" s="69">
        <v>329</v>
      </c>
      <c r="F58" s="69"/>
      <c r="G58" s="69"/>
      <c r="H58" s="37">
        <f t="shared" si="9"/>
        <v>477</v>
      </c>
      <c r="I58" s="37">
        <f t="shared" si="10"/>
        <v>353</v>
      </c>
      <c r="J58" s="69">
        <v>287</v>
      </c>
      <c r="K58" s="69"/>
      <c r="L58" s="69">
        <v>56</v>
      </c>
      <c r="M58" s="69">
        <v>10</v>
      </c>
      <c r="N58" s="69"/>
      <c r="O58" s="69"/>
      <c r="P58" s="37"/>
      <c r="Q58" s="70">
        <v>124</v>
      </c>
      <c r="R58" s="37">
        <f t="shared" si="12"/>
        <v>190</v>
      </c>
      <c r="S58" s="142">
        <f>(J58+K58)/I58*100</f>
        <v>81.30311614730878</v>
      </c>
      <c r="T58" s="193">
        <v>69</v>
      </c>
    </row>
    <row r="59" spans="1:20" ht="17.25" customHeight="1">
      <c r="A59" s="67"/>
      <c r="B59" s="71"/>
      <c r="C59" s="37">
        <f t="shared" si="17"/>
        <v>0</v>
      </c>
      <c r="D59" s="37"/>
      <c r="E59" s="69"/>
      <c r="F59" s="69"/>
      <c r="G59" s="69"/>
      <c r="H59" s="37">
        <f t="shared" si="9"/>
        <v>0</v>
      </c>
      <c r="I59" s="37">
        <f t="shared" si="10"/>
        <v>0</v>
      </c>
      <c r="J59" s="69"/>
      <c r="K59" s="69"/>
      <c r="L59" s="69"/>
      <c r="M59" s="69"/>
      <c r="N59" s="69"/>
      <c r="O59" s="69"/>
      <c r="P59" s="37"/>
      <c r="Q59" s="70"/>
      <c r="R59" s="37">
        <f t="shared" si="12"/>
        <v>0</v>
      </c>
      <c r="S59" s="142"/>
      <c r="T59" s="193"/>
    </row>
    <row r="60" spans="1:33" s="108" customFormat="1" ht="17.25" customHeight="1">
      <c r="A60" s="173" t="s">
        <v>94</v>
      </c>
      <c r="B60" s="174" t="s">
        <v>95</v>
      </c>
      <c r="C60" s="83">
        <f>SUM(C61:C69)</f>
        <v>1944</v>
      </c>
      <c r="D60" s="83">
        <f>SUM(D61:D69)</f>
        <v>912</v>
      </c>
      <c r="E60" s="83">
        <f>SUM(E61:E69)</f>
        <v>1032</v>
      </c>
      <c r="F60" s="83">
        <f>SUM(F61:F69)</f>
        <v>5</v>
      </c>
      <c r="G60" s="83">
        <f>SUM(G61:G69)</f>
        <v>0</v>
      </c>
      <c r="H60" s="83">
        <f>SUM(J60:Q60)</f>
        <v>1939</v>
      </c>
      <c r="I60" s="83">
        <f>SUM(J60:P60)</f>
        <v>1290</v>
      </c>
      <c r="J60" s="83">
        <f>SUM(J61:J69)</f>
        <v>872</v>
      </c>
      <c r="K60" s="83">
        <f aca="true" t="shared" si="18" ref="K60:Q60">SUM(K61:K69)</f>
        <v>5</v>
      </c>
      <c r="L60" s="83">
        <f t="shared" si="18"/>
        <v>396</v>
      </c>
      <c r="M60" s="83">
        <f t="shared" si="18"/>
        <v>15</v>
      </c>
      <c r="N60" s="83">
        <f t="shared" si="18"/>
        <v>0</v>
      </c>
      <c r="O60" s="83">
        <f t="shared" si="18"/>
        <v>0</v>
      </c>
      <c r="P60" s="83">
        <f t="shared" si="18"/>
        <v>2</v>
      </c>
      <c r="Q60" s="83">
        <f t="shared" si="18"/>
        <v>649</v>
      </c>
      <c r="R60" s="83">
        <f>SUM(L60:Q60)</f>
        <v>1062</v>
      </c>
      <c r="S60" s="152">
        <f>(J60+K60)/I60*100</f>
        <v>67.98449612403101</v>
      </c>
      <c r="T60" s="177">
        <f>SUM(T61:T69)</f>
        <v>335</v>
      </c>
      <c r="U60" s="106"/>
      <c r="V60" s="106"/>
      <c r="W60" s="106"/>
      <c r="X60" s="106"/>
      <c r="Y60" s="106"/>
      <c r="Z60" s="106"/>
      <c r="AA60" s="106"/>
      <c r="AB60" s="106"/>
      <c r="AC60" s="106"/>
      <c r="AD60" s="106"/>
      <c r="AE60" s="106"/>
      <c r="AF60" s="106"/>
      <c r="AG60" s="107"/>
    </row>
    <row r="61" spans="1:33" s="114" customFormat="1" ht="17.25" customHeight="1">
      <c r="A61" s="176">
        <v>1</v>
      </c>
      <c r="B61" s="120" t="s">
        <v>169</v>
      </c>
      <c r="C61" s="84">
        <f>SUM(D61:E61)</f>
        <v>245</v>
      </c>
      <c r="D61" s="84">
        <v>105</v>
      </c>
      <c r="E61" s="84">
        <v>140</v>
      </c>
      <c r="F61" s="84">
        <v>1</v>
      </c>
      <c r="G61" s="84">
        <v>0</v>
      </c>
      <c r="H61" s="84">
        <f>SUM(J61:Q61)</f>
        <v>244</v>
      </c>
      <c r="I61" s="84">
        <f>SUM(J61:P61)</f>
        <v>162</v>
      </c>
      <c r="J61" s="84">
        <v>122</v>
      </c>
      <c r="K61" s="84">
        <v>1</v>
      </c>
      <c r="L61" s="84">
        <v>31</v>
      </c>
      <c r="M61" s="84">
        <v>8</v>
      </c>
      <c r="N61" s="84">
        <v>0</v>
      </c>
      <c r="O61" s="84">
        <v>0</v>
      </c>
      <c r="P61" s="84">
        <v>0</v>
      </c>
      <c r="Q61" s="84">
        <v>82</v>
      </c>
      <c r="R61" s="84">
        <f>SUM(L61:Q61)</f>
        <v>121</v>
      </c>
      <c r="S61" s="144">
        <f>(J61+K61)/I61*100</f>
        <v>75.92592592592592</v>
      </c>
      <c r="T61" s="193">
        <v>30</v>
      </c>
      <c r="U61" s="112"/>
      <c r="V61" s="112"/>
      <c r="W61" s="112"/>
      <c r="X61" s="112"/>
      <c r="Y61" s="112"/>
      <c r="Z61" s="112"/>
      <c r="AA61" s="112"/>
      <c r="AB61" s="112"/>
      <c r="AC61" s="112"/>
      <c r="AD61" s="112"/>
      <c r="AE61" s="112"/>
      <c r="AF61" s="112"/>
      <c r="AG61" s="113"/>
    </row>
    <row r="62" spans="1:20" ht="17.25" customHeight="1">
      <c r="A62" s="176">
        <v>2</v>
      </c>
      <c r="B62" s="120" t="s">
        <v>157</v>
      </c>
      <c r="C62" s="37">
        <f>SUM(D62:E62)</f>
        <v>198</v>
      </c>
      <c r="D62" s="37">
        <v>92</v>
      </c>
      <c r="E62" s="69">
        <v>106</v>
      </c>
      <c r="F62" s="69">
        <v>0</v>
      </c>
      <c r="G62" s="69">
        <v>0</v>
      </c>
      <c r="H62" s="37">
        <f aca="true" t="shared" si="19" ref="H62:H69">SUM(J62:Q62)</f>
        <v>198</v>
      </c>
      <c r="I62" s="37">
        <f aca="true" t="shared" si="20" ref="I62:I69">SUM(J62:P62)</f>
        <v>150</v>
      </c>
      <c r="J62" s="69">
        <v>96</v>
      </c>
      <c r="K62" s="69">
        <v>1</v>
      </c>
      <c r="L62" s="69">
        <v>53</v>
      </c>
      <c r="M62" s="69">
        <v>0</v>
      </c>
      <c r="N62" s="69">
        <v>0</v>
      </c>
      <c r="O62" s="69">
        <v>0</v>
      </c>
      <c r="P62" s="37">
        <v>0</v>
      </c>
      <c r="Q62" s="70">
        <v>48</v>
      </c>
      <c r="R62" s="37">
        <f aca="true" t="shared" si="21" ref="R62:R69">SUM(L62:Q62)</f>
        <v>101</v>
      </c>
      <c r="S62" s="142">
        <f aca="true" t="shared" si="22" ref="S62:S68">(J62+K62)/I62*100</f>
        <v>64.66666666666666</v>
      </c>
      <c r="T62" s="193">
        <v>22</v>
      </c>
    </row>
    <row r="63" spans="1:20" ht="17.25" customHeight="1">
      <c r="A63" s="176">
        <v>3</v>
      </c>
      <c r="B63" s="120" t="s">
        <v>158</v>
      </c>
      <c r="C63" s="37">
        <f aca="true" t="shared" si="23" ref="C63:C69">SUM(D63:E63)</f>
        <v>290</v>
      </c>
      <c r="D63" s="37">
        <v>137</v>
      </c>
      <c r="E63" s="69">
        <v>153</v>
      </c>
      <c r="F63" s="69">
        <v>0</v>
      </c>
      <c r="G63" s="69">
        <v>0</v>
      </c>
      <c r="H63" s="37">
        <f t="shared" si="19"/>
        <v>290</v>
      </c>
      <c r="I63" s="37">
        <f t="shared" si="20"/>
        <v>187</v>
      </c>
      <c r="J63" s="69">
        <v>128</v>
      </c>
      <c r="K63" s="69">
        <v>0</v>
      </c>
      <c r="L63" s="69">
        <v>59</v>
      </c>
      <c r="M63" s="69">
        <v>0</v>
      </c>
      <c r="N63" s="69">
        <v>0</v>
      </c>
      <c r="O63" s="69">
        <v>0</v>
      </c>
      <c r="P63" s="37">
        <v>0</v>
      </c>
      <c r="Q63" s="70">
        <v>103</v>
      </c>
      <c r="R63" s="37">
        <f t="shared" si="21"/>
        <v>162</v>
      </c>
      <c r="S63" s="142">
        <f t="shared" si="22"/>
        <v>68.44919786096256</v>
      </c>
      <c r="T63" s="193">
        <v>67</v>
      </c>
    </row>
    <row r="64" spans="1:20" ht="17.25" customHeight="1">
      <c r="A64" s="176">
        <v>4</v>
      </c>
      <c r="B64" s="120" t="s">
        <v>115</v>
      </c>
      <c r="C64" s="37">
        <f t="shared" si="23"/>
        <v>249</v>
      </c>
      <c r="D64" s="37">
        <v>135</v>
      </c>
      <c r="E64" s="69">
        <v>114</v>
      </c>
      <c r="F64" s="69">
        <v>0</v>
      </c>
      <c r="G64" s="69">
        <v>0</v>
      </c>
      <c r="H64" s="37">
        <f t="shared" si="19"/>
        <v>249</v>
      </c>
      <c r="I64" s="37">
        <f t="shared" si="20"/>
        <v>146</v>
      </c>
      <c r="J64" s="69">
        <v>78</v>
      </c>
      <c r="K64" s="69">
        <v>2</v>
      </c>
      <c r="L64" s="69">
        <v>66</v>
      </c>
      <c r="M64" s="69">
        <v>0</v>
      </c>
      <c r="N64" s="69">
        <v>0</v>
      </c>
      <c r="O64" s="69">
        <v>0</v>
      </c>
      <c r="P64" s="37">
        <v>0</v>
      </c>
      <c r="Q64" s="70">
        <v>103</v>
      </c>
      <c r="R64" s="37">
        <f t="shared" si="21"/>
        <v>169</v>
      </c>
      <c r="S64" s="142">
        <f t="shared" si="22"/>
        <v>54.794520547945204</v>
      </c>
      <c r="T64" s="193">
        <v>50</v>
      </c>
    </row>
    <row r="65" spans="1:20" ht="17.25" customHeight="1">
      <c r="A65" s="176">
        <v>5</v>
      </c>
      <c r="B65" s="120" t="s">
        <v>160</v>
      </c>
      <c r="C65" s="37">
        <f t="shared" si="23"/>
        <v>369</v>
      </c>
      <c r="D65" s="37">
        <v>186</v>
      </c>
      <c r="E65" s="69">
        <v>183</v>
      </c>
      <c r="F65" s="69">
        <v>1</v>
      </c>
      <c r="G65" s="69">
        <v>0</v>
      </c>
      <c r="H65" s="37">
        <f t="shared" si="19"/>
        <v>368</v>
      </c>
      <c r="I65" s="37">
        <f t="shared" si="20"/>
        <v>225</v>
      </c>
      <c r="J65" s="37">
        <v>152</v>
      </c>
      <c r="K65" s="37">
        <v>1</v>
      </c>
      <c r="L65" s="69">
        <v>68</v>
      </c>
      <c r="M65" s="69">
        <v>4</v>
      </c>
      <c r="N65" s="69">
        <v>0</v>
      </c>
      <c r="O65" s="69">
        <v>0</v>
      </c>
      <c r="P65" s="37">
        <v>0</v>
      </c>
      <c r="Q65" s="70">
        <v>143</v>
      </c>
      <c r="R65" s="37">
        <f t="shared" si="21"/>
        <v>215</v>
      </c>
      <c r="S65" s="142">
        <f t="shared" si="22"/>
        <v>68</v>
      </c>
      <c r="T65" s="193">
        <v>67</v>
      </c>
    </row>
    <row r="66" spans="1:20" ht="17.25" customHeight="1">
      <c r="A66" s="176">
        <v>6</v>
      </c>
      <c r="B66" s="120" t="s">
        <v>167</v>
      </c>
      <c r="C66" s="37">
        <f t="shared" si="23"/>
        <v>350</v>
      </c>
      <c r="D66" s="37">
        <v>187</v>
      </c>
      <c r="E66" s="69">
        <v>163</v>
      </c>
      <c r="F66" s="69">
        <v>1</v>
      </c>
      <c r="G66" s="69">
        <v>0</v>
      </c>
      <c r="H66" s="37">
        <f t="shared" si="19"/>
        <v>349</v>
      </c>
      <c r="I66" s="37">
        <f t="shared" si="20"/>
        <v>220</v>
      </c>
      <c r="J66" s="69">
        <v>136</v>
      </c>
      <c r="K66" s="69">
        <v>0</v>
      </c>
      <c r="L66" s="69">
        <v>80</v>
      </c>
      <c r="M66" s="69">
        <v>2</v>
      </c>
      <c r="N66" s="69">
        <v>0</v>
      </c>
      <c r="O66" s="69">
        <v>0</v>
      </c>
      <c r="P66" s="37">
        <v>2</v>
      </c>
      <c r="Q66" s="70">
        <v>129</v>
      </c>
      <c r="R66" s="37">
        <f t="shared" si="21"/>
        <v>213</v>
      </c>
      <c r="S66" s="142">
        <f t="shared" si="22"/>
        <v>61.81818181818181</v>
      </c>
      <c r="T66" s="193">
        <v>75</v>
      </c>
    </row>
    <row r="67" spans="1:20" ht="17.25" customHeight="1">
      <c r="A67" s="176">
        <v>7</v>
      </c>
      <c r="B67" s="120" t="s">
        <v>149</v>
      </c>
      <c r="C67" s="37">
        <f t="shared" si="23"/>
        <v>210</v>
      </c>
      <c r="D67" s="37">
        <v>69</v>
      </c>
      <c r="E67" s="37">
        <v>141</v>
      </c>
      <c r="F67" s="69">
        <v>2</v>
      </c>
      <c r="G67" s="69"/>
      <c r="H67" s="37">
        <f t="shared" si="19"/>
        <v>208</v>
      </c>
      <c r="I67" s="37">
        <f t="shared" si="20"/>
        <v>168</v>
      </c>
      <c r="J67" s="69">
        <v>130</v>
      </c>
      <c r="K67" s="69">
        <v>0</v>
      </c>
      <c r="L67" s="69">
        <v>37</v>
      </c>
      <c r="M67" s="69">
        <v>1</v>
      </c>
      <c r="N67" s="69">
        <v>0</v>
      </c>
      <c r="O67" s="69">
        <v>0</v>
      </c>
      <c r="P67" s="37">
        <v>0</v>
      </c>
      <c r="Q67" s="70">
        <v>40</v>
      </c>
      <c r="R67" s="37">
        <f t="shared" si="21"/>
        <v>78</v>
      </c>
      <c r="S67" s="142">
        <f t="shared" si="22"/>
        <v>77.38095238095238</v>
      </c>
      <c r="T67" s="193">
        <v>24</v>
      </c>
    </row>
    <row r="68" spans="1:20" ht="17.25" customHeight="1">
      <c r="A68" s="176">
        <v>8</v>
      </c>
      <c r="B68" s="120" t="s">
        <v>159</v>
      </c>
      <c r="C68" s="37">
        <f t="shared" si="23"/>
        <v>33</v>
      </c>
      <c r="D68" s="37">
        <v>1</v>
      </c>
      <c r="E68" s="69">
        <v>32</v>
      </c>
      <c r="F68" s="69">
        <v>0</v>
      </c>
      <c r="G68" s="69">
        <v>0</v>
      </c>
      <c r="H68" s="37">
        <f t="shared" si="19"/>
        <v>33</v>
      </c>
      <c r="I68" s="37">
        <f t="shared" si="20"/>
        <v>32</v>
      </c>
      <c r="J68" s="69">
        <v>30</v>
      </c>
      <c r="K68" s="69">
        <v>0</v>
      </c>
      <c r="L68" s="69">
        <v>2</v>
      </c>
      <c r="M68" s="69">
        <v>0</v>
      </c>
      <c r="N68" s="69">
        <v>0</v>
      </c>
      <c r="O68" s="69">
        <v>0</v>
      </c>
      <c r="P68" s="37">
        <v>0</v>
      </c>
      <c r="Q68" s="70">
        <v>1</v>
      </c>
      <c r="R68" s="37">
        <f t="shared" si="21"/>
        <v>3</v>
      </c>
      <c r="S68" s="142">
        <f t="shared" si="22"/>
        <v>93.75</v>
      </c>
      <c r="T68" s="193"/>
    </row>
    <row r="69" spans="1:20" ht="17.25" customHeight="1">
      <c r="A69" s="67"/>
      <c r="B69" s="71"/>
      <c r="C69" s="37">
        <f t="shared" si="23"/>
        <v>0</v>
      </c>
      <c r="D69" s="37"/>
      <c r="E69" s="69"/>
      <c r="F69" s="69"/>
      <c r="G69" s="69"/>
      <c r="H69" s="37">
        <f t="shared" si="19"/>
        <v>0</v>
      </c>
      <c r="I69" s="37">
        <f t="shared" si="20"/>
        <v>0</v>
      </c>
      <c r="J69" s="69"/>
      <c r="K69" s="69"/>
      <c r="L69" s="69"/>
      <c r="M69" s="69"/>
      <c r="N69" s="69"/>
      <c r="O69" s="69"/>
      <c r="P69" s="37"/>
      <c r="Q69" s="70"/>
      <c r="R69" s="37">
        <f t="shared" si="21"/>
        <v>0</v>
      </c>
      <c r="S69" s="142"/>
      <c r="T69" s="193"/>
    </row>
    <row r="70" spans="1:33" s="108" customFormat="1" ht="17.25" customHeight="1">
      <c r="A70" s="173" t="s">
        <v>96</v>
      </c>
      <c r="B70" s="174" t="s">
        <v>97</v>
      </c>
      <c r="C70" s="83">
        <f>SUM(C71:C80)</f>
        <v>2378</v>
      </c>
      <c r="D70" s="83">
        <f>SUM(D71:D80)</f>
        <v>1280</v>
      </c>
      <c r="E70" s="83">
        <f>SUM(E71:E80)</f>
        <v>1098</v>
      </c>
      <c r="F70" s="83">
        <f>SUM(F71:F80)</f>
        <v>5</v>
      </c>
      <c r="G70" s="83">
        <f>SUM(G71:G80)</f>
        <v>0</v>
      </c>
      <c r="H70" s="83">
        <f>SUM(J70:Q70)</f>
        <v>2373</v>
      </c>
      <c r="I70" s="83">
        <f>SUM(J70:P70)</f>
        <v>1329</v>
      </c>
      <c r="J70" s="83">
        <f aca="true" t="shared" si="24" ref="J70:Q70">SUM(J71:J80)</f>
        <v>735</v>
      </c>
      <c r="K70" s="83">
        <f t="shared" si="24"/>
        <v>22</v>
      </c>
      <c r="L70" s="83">
        <f t="shared" si="24"/>
        <v>571</v>
      </c>
      <c r="M70" s="83">
        <f t="shared" si="24"/>
        <v>1</v>
      </c>
      <c r="N70" s="83">
        <f t="shared" si="24"/>
        <v>0</v>
      </c>
      <c r="O70" s="83">
        <f t="shared" si="24"/>
        <v>0</v>
      </c>
      <c r="P70" s="83">
        <f t="shared" si="24"/>
        <v>0</v>
      </c>
      <c r="Q70" s="83">
        <f t="shared" si="24"/>
        <v>1044</v>
      </c>
      <c r="R70" s="83">
        <f>SUM(L70:Q70)</f>
        <v>1616</v>
      </c>
      <c r="S70" s="152">
        <f>(J70+K70)/I70*100</f>
        <v>56.96012039127163</v>
      </c>
      <c r="T70" s="177">
        <f>SUM(T71:T80)</f>
        <v>605</v>
      </c>
      <c r="U70" s="106"/>
      <c r="V70" s="106"/>
      <c r="W70" s="106"/>
      <c r="X70" s="106"/>
      <c r="Y70" s="106"/>
      <c r="Z70" s="106"/>
      <c r="AA70" s="106"/>
      <c r="AB70" s="106"/>
      <c r="AC70" s="106"/>
      <c r="AD70" s="106"/>
      <c r="AE70" s="106"/>
      <c r="AF70" s="106"/>
      <c r="AG70" s="107"/>
    </row>
    <row r="71" spans="1:20" ht="17.25" customHeight="1">
      <c r="A71" s="176">
        <v>1</v>
      </c>
      <c r="B71" s="68" t="s">
        <v>126</v>
      </c>
      <c r="C71" s="37">
        <f>SUM(D71:E71)</f>
        <v>400</v>
      </c>
      <c r="D71" s="37">
        <v>237</v>
      </c>
      <c r="E71" s="69">
        <v>163</v>
      </c>
      <c r="F71" s="69">
        <v>0</v>
      </c>
      <c r="G71" s="69">
        <v>0</v>
      </c>
      <c r="H71" s="37">
        <f aca="true" t="shared" si="25" ref="H71:H80">SUM(J71:Q71)</f>
        <v>400</v>
      </c>
      <c r="I71" s="37">
        <f aca="true" t="shared" si="26" ref="I71:I80">SUM(J71:P71)</f>
        <v>206</v>
      </c>
      <c r="J71" s="69">
        <v>95</v>
      </c>
      <c r="K71" s="69">
        <v>1</v>
      </c>
      <c r="L71" s="69">
        <v>110</v>
      </c>
      <c r="M71" s="69">
        <v>0</v>
      </c>
      <c r="N71" s="69">
        <v>0</v>
      </c>
      <c r="O71" s="69">
        <v>0</v>
      </c>
      <c r="P71" s="37">
        <v>0</v>
      </c>
      <c r="Q71" s="70">
        <v>194</v>
      </c>
      <c r="R71" s="37">
        <f aca="true" t="shared" si="27" ref="R71:R80">SUM(L71:Q71)</f>
        <v>304</v>
      </c>
      <c r="S71" s="142">
        <f aca="true" t="shared" si="28" ref="S71:S79">(J71+K71)/I71*100</f>
        <v>46.601941747572816</v>
      </c>
      <c r="T71" s="193">
        <v>153</v>
      </c>
    </row>
    <row r="72" spans="1:20" ht="17.25" customHeight="1">
      <c r="A72" s="176">
        <v>2</v>
      </c>
      <c r="B72" s="68" t="s">
        <v>127</v>
      </c>
      <c r="C72" s="37">
        <f aca="true" t="shared" si="29" ref="C72:C80">SUM(D72:E72)</f>
        <v>274</v>
      </c>
      <c r="D72" s="37">
        <v>152</v>
      </c>
      <c r="E72" s="69">
        <v>122</v>
      </c>
      <c r="F72" s="69">
        <v>0</v>
      </c>
      <c r="G72" s="69">
        <v>0</v>
      </c>
      <c r="H72" s="37">
        <f t="shared" si="25"/>
        <v>274</v>
      </c>
      <c r="I72" s="37">
        <f t="shared" si="26"/>
        <v>150</v>
      </c>
      <c r="J72" s="69">
        <v>61</v>
      </c>
      <c r="K72" s="69">
        <v>0</v>
      </c>
      <c r="L72" s="69">
        <v>89</v>
      </c>
      <c r="M72" s="69">
        <v>0</v>
      </c>
      <c r="N72" s="69">
        <v>0</v>
      </c>
      <c r="O72" s="69">
        <v>0</v>
      </c>
      <c r="P72" s="37">
        <v>0</v>
      </c>
      <c r="Q72" s="70">
        <v>124</v>
      </c>
      <c r="R72" s="37">
        <f t="shared" si="27"/>
        <v>213</v>
      </c>
      <c r="S72" s="142">
        <f t="shared" si="28"/>
        <v>40.666666666666664</v>
      </c>
      <c r="T72" s="193">
        <v>49</v>
      </c>
    </row>
    <row r="73" spans="1:20" ht="17.25" customHeight="1">
      <c r="A73" s="176">
        <v>3</v>
      </c>
      <c r="B73" s="68" t="s">
        <v>128</v>
      </c>
      <c r="C73" s="37">
        <f t="shared" si="29"/>
        <v>297</v>
      </c>
      <c r="D73" s="37">
        <v>101</v>
      </c>
      <c r="E73" s="69">
        <v>196</v>
      </c>
      <c r="F73" s="69">
        <v>0</v>
      </c>
      <c r="G73" s="69">
        <v>0</v>
      </c>
      <c r="H73" s="37">
        <f t="shared" si="25"/>
        <v>297</v>
      </c>
      <c r="I73" s="37">
        <f t="shared" si="26"/>
        <v>217</v>
      </c>
      <c r="J73" s="69">
        <v>159</v>
      </c>
      <c r="K73" s="69">
        <v>7</v>
      </c>
      <c r="L73" s="69">
        <v>51</v>
      </c>
      <c r="M73" s="69">
        <v>0</v>
      </c>
      <c r="N73" s="69">
        <v>0</v>
      </c>
      <c r="O73" s="69">
        <v>0</v>
      </c>
      <c r="P73" s="37">
        <v>0</v>
      </c>
      <c r="Q73" s="70">
        <v>80</v>
      </c>
      <c r="R73" s="37">
        <f t="shared" si="27"/>
        <v>131</v>
      </c>
      <c r="S73" s="142">
        <f t="shared" si="28"/>
        <v>76.49769585253456</v>
      </c>
      <c r="T73" s="193">
        <v>56</v>
      </c>
    </row>
    <row r="74" spans="1:20" ht="17.25" customHeight="1">
      <c r="A74" s="176">
        <v>4</v>
      </c>
      <c r="B74" s="68" t="s">
        <v>129</v>
      </c>
      <c r="C74" s="37">
        <f>SUM(D74:E74)</f>
        <v>264</v>
      </c>
      <c r="D74" s="37">
        <v>165</v>
      </c>
      <c r="E74" s="69">
        <v>99</v>
      </c>
      <c r="F74" s="69">
        <v>3</v>
      </c>
      <c r="G74" s="69">
        <v>0</v>
      </c>
      <c r="H74" s="37">
        <f>SUM(J74:Q74)</f>
        <v>261</v>
      </c>
      <c r="I74" s="37">
        <f>SUM(J74:P74)</f>
        <v>129</v>
      </c>
      <c r="J74" s="69">
        <v>71</v>
      </c>
      <c r="K74" s="69">
        <v>1</v>
      </c>
      <c r="L74" s="69">
        <v>56</v>
      </c>
      <c r="M74" s="69">
        <v>1</v>
      </c>
      <c r="N74" s="69">
        <v>0</v>
      </c>
      <c r="O74" s="69">
        <v>0</v>
      </c>
      <c r="P74" s="37">
        <v>0</v>
      </c>
      <c r="Q74" s="70">
        <v>132</v>
      </c>
      <c r="R74" s="37">
        <f>SUM(L74:Q74)</f>
        <v>189</v>
      </c>
      <c r="S74" s="142">
        <f>(J74+K74)/I74*100</f>
        <v>55.81395348837209</v>
      </c>
      <c r="T74" s="193">
        <v>90</v>
      </c>
    </row>
    <row r="75" spans="1:20" ht="17.25" customHeight="1">
      <c r="A75" s="176">
        <v>5</v>
      </c>
      <c r="B75" s="68" t="s">
        <v>186</v>
      </c>
      <c r="C75" s="37">
        <f>SUM(D75:E75)</f>
        <v>348</v>
      </c>
      <c r="D75" s="37">
        <v>212</v>
      </c>
      <c r="E75" s="69">
        <v>136</v>
      </c>
      <c r="F75" s="69">
        <v>0</v>
      </c>
      <c r="G75" s="69">
        <v>0</v>
      </c>
      <c r="H75" s="37">
        <f>SUM(J75:Q75)</f>
        <v>348</v>
      </c>
      <c r="I75" s="37">
        <f>SUM(J75:P75)</f>
        <v>176</v>
      </c>
      <c r="J75" s="69">
        <v>90</v>
      </c>
      <c r="K75" s="69">
        <v>3</v>
      </c>
      <c r="L75" s="69">
        <v>83</v>
      </c>
      <c r="M75" s="69">
        <v>0</v>
      </c>
      <c r="N75" s="69">
        <v>0</v>
      </c>
      <c r="O75" s="69">
        <v>0</v>
      </c>
      <c r="P75" s="37">
        <v>0</v>
      </c>
      <c r="Q75" s="70">
        <v>172</v>
      </c>
      <c r="R75" s="37">
        <f>SUM(L75:Q75)</f>
        <v>255</v>
      </c>
      <c r="S75" s="142">
        <f>(J75+K75)/I75*100</f>
        <v>52.84090909090909</v>
      </c>
      <c r="T75" s="193">
        <v>136</v>
      </c>
    </row>
    <row r="76" spans="1:20" ht="17.25" customHeight="1">
      <c r="A76" s="176">
        <v>6</v>
      </c>
      <c r="B76" s="68" t="s">
        <v>131</v>
      </c>
      <c r="C76" s="37">
        <f t="shared" si="29"/>
        <v>298</v>
      </c>
      <c r="D76" s="37">
        <f>147-1</f>
        <v>146</v>
      </c>
      <c r="E76" s="69">
        <v>152</v>
      </c>
      <c r="F76" s="69">
        <v>1</v>
      </c>
      <c r="G76" s="69">
        <v>0</v>
      </c>
      <c r="H76" s="37">
        <f t="shared" si="25"/>
        <v>297</v>
      </c>
      <c r="I76" s="37">
        <f t="shared" si="26"/>
        <v>174</v>
      </c>
      <c r="J76" s="69">
        <v>118</v>
      </c>
      <c r="K76" s="69">
        <v>3</v>
      </c>
      <c r="L76" s="69">
        <v>53</v>
      </c>
      <c r="M76" s="69">
        <v>0</v>
      </c>
      <c r="N76" s="69">
        <v>0</v>
      </c>
      <c r="O76" s="69">
        <v>0</v>
      </c>
      <c r="P76" s="37">
        <v>0</v>
      </c>
      <c r="Q76" s="70">
        <v>123</v>
      </c>
      <c r="R76" s="37">
        <f t="shared" si="27"/>
        <v>176</v>
      </c>
      <c r="S76" s="142">
        <f t="shared" si="28"/>
        <v>69.54022988505747</v>
      </c>
      <c r="T76" s="193">
        <v>31</v>
      </c>
    </row>
    <row r="77" spans="1:20" ht="17.25" customHeight="1">
      <c r="A77" s="176">
        <v>7</v>
      </c>
      <c r="B77" s="68" t="s">
        <v>142</v>
      </c>
      <c r="C77" s="37">
        <f t="shared" si="29"/>
        <v>5</v>
      </c>
      <c r="D77" s="37">
        <v>0</v>
      </c>
      <c r="E77" s="69">
        <v>5</v>
      </c>
      <c r="F77" s="69">
        <v>0</v>
      </c>
      <c r="G77" s="69">
        <v>0</v>
      </c>
      <c r="H77" s="37">
        <f t="shared" si="25"/>
        <v>5</v>
      </c>
      <c r="I77" s="37">
        <f t="shared" si="26"/>
        <v>5</v>
      </c>
      <c r="J77" s="69">
        <v>5</v>
      </c>
      <c r="K77" s="69">
        <v>0</v>
      </c>
      <c r="L77" s="69">
        <v>0</v>
      </c>
      <c r="M77" s="69">
        <v>0</v>
      </c>
      <c r="N77" s="69">
        <v>0</v>
      </c>
      <c r="O77" s="69">
        <v>0</v>
      </c>
      <c r="P77" s="37">
        <v>0</v>
      </c>
      <c r="Q77" s="70">
        <v>0</v>
      </c>
      <c r="R77" s="37">
        <f t="shared" si="27"/>
        <v>0</v>
      </c>
      <c r="S77" s="142">
        <f t="shared" si="28"/>
        <v>100</v>
      </c>
      <c r="T77" s="193"/>
    </row>
    <row r="78" spans="1:20" ht="17.25" customHeight="1">
      <c r="A78" s="176">
        <v>8</v>
      </c>
      <c r="B78" s="68" t="s">
        <v>179</v>
      </c>
      <c r="C78" s="37">
        <f t="shared" si="29"/>
        <v>260</v>
      </c>
      <c r="D78" s="37">
        <v>125</v>
      </c>
      <c r="E78" s="69">
        <v>135</v>
      </c>
      <c r="F78" s="69">
        <v>0</v>
      </c>
      <c r="G78" s="69">
        <v>0</v>
      </c>
      <c r="H78" s="37">
        <f t="shared" si="25"/>
        <v>260</v>
      </c>
      <c r="I78" s="37">
        <f t="shared" si="26"/>
        <v>153</v>
      </c>
      <c r="J78" s="69">
        <v>75</v>
      </c>
      <c r="K78" s="69">
        <v>3</v>
      </c>
      <c r="L78" s="69">
        <v>75</v>
      </c>
      <c r="M78" s="69">
        <v>0</v>
      </c>
      <c r="N78" s="69">
        <v>0</v>
      </c>
      <c r="O78" s="69">
        <v>0</v>
      </c>
      <c r="P78" s="37">
        <v>0</v>
      </c>
      <c r="Q78" s="70">
        <v>107</v>
      </c>
      <c r="R78" s="37">
        <f t="shared" si="27"/>
        <v>182</v>
      </c>
      <c r="S78" s="142">
        <f t="shared" si="28"/>
        <v>50.98039215686274</v>
      </c>
      <c r="T78" s="193">
        <v>30</v>
      </c>
    </row>
    <row r="79" spans="1:20" ht="17.25" customHeight="1">
      <c r="A79" s="176">
        <v>9</v>
      </c>
      <c r="B79" s="68" t="s">
        <v>180</v>
      </c>
      <c r="C79" s="37">
        <f t="shared" si="29"/>
        <v>232</v>
      </c>
      <c r="D79" s="37">
        <v>142</v>
      </c>
      <c r="E79" s="69">
        <v>90</v>
      </c>
      <c r="F79" s="69">
        <v>1</v>
      </c>
      <c r="G79" s="69"/>
      <c r="H79" s="37">
        <f t="shared" si="25"/>
        <v>231</v>
      </c>
      <c r="I79" s="37">
        <f t="shared" si="26"/>
        <v>119</v>
      </c>
      <c r="J79" s="69">
        <v>61</v>
      </c>
      <c r="K79" s="69">
        <v>4</v>
      </c>
      <c r="L79" s="69">
        <v>54</v>
      </c>
      <c r="M79" s="69">
        <v>0</v>
      </c>
      <c r="N79" s="69">
        <v>0</v>
      </c>
      <c r="O79" s="69">
        <v>0</v>
      </c>
      <c r="P79" s="37">
        <v>0</v>
      </c>
      <c r="Q79" s="70">
        <v>112</v>
      </c>
      <c r="R79" s="37">
        <f t="shared" si="27"/>
        <v>166</v>
      </c>
      <c r="S79" s="142">
        <f t="shared" si="28"/>
        <v>54.621848739495796</v>
      </c>
      <c r="T79" s="193">
        <v>60</v>
      </c>
    </row>
    <row r="80" spans="1:20" ht="17.25" customHeight="1">
      <c r="A80" s="67"/>
      <c r="B80" s="71"/>
      <c r="C80" s="37">
        <f t="shared" si="29"/>
        <v>0</v>
      </c>
      <c r="D80" s="37"/>
      <c r="E80" s="69"/>
      <c r="F80" s="69"/>
      <c r="G80" s="69"/>
      <c r="H80" s="37">
        <f t="shared" si="25"/>
        <v>0</v>
      </c>
      <c r="I80" s="37">
        <f t="shared" si="26"/>
        <v>0</v>
      </c>
      <c r="J80" s="69"/>
      <c r="K80" s="69"/>
      <c r="L80" s="69"/>
      <c r="M80" s="69"/>
      <c r="N80" s="69"/>
      <c r="O80" s="69"/>
      <c r="P80" s="37"/>
      <c r="Q80" s="70"/>
      <c r="R80" s="37">
        <f t="shared" si="27"/>
        <v>0</v>
      </c>
      <c r="S80" s="142"/>
      <c r="T80" s="193"/>
    </row>
    <row r="81" spans="1:33" s="108" customFormat="1" ht="17.25" customHeight="1">
      <c r="A81" s="173" t="s">
        <v>98</v>
      </c>
      <c r="B81" s="174" t="s">
        <v>99</v>
      </c>
      <c r="C81" s="83">
        <f>SUM(C82:C88)</f>
        <v>1642</v>
      </c>
      <c r="D81" s="83">
        <f>SUM(D82:D88)</f>
        <v>673</v>
      </c>
      <c r="E81" s="83">
        <f>SUM(E82:E88)</f>
        <v>969</v>
      </c>
      <c r="F81" s="83">
        <f>SUM(F82:F88)</f>
        <v>1</v>
      </c>
      <c r="G81" s="83">
        <f>SUM(G82:G88)</f>
        <v>0</v>
      </c>
      <c r="H81" s="83">
        <f>SUM(J81:Q81)</f>
        <v>1641</v>
      </c>
      <c r="I81" s="83">
        <f>SUM(J81:P81)</f>
        <v>1091</v>
      </c>
      <c r="J81" s="83">
        <f aca="true" t="shared" si="30" ref="J81:Q81">SUM(J82:J88)</f>
        <v>681</v>
      </c>
      <c r="K81" s="83">
        <f t="shared" si="30"/>
        <v>13</v>
      </c>
      <c r="L81" s="83">
        <f t="shared" si="30"/>
        <v>395</v>
      </c>
      <c r="M81" s="83">
        <f t="shared" si="30"/>
        <v>2</v>
      </c>
      <c r="N81" s="83">
        <f t="shared" si="30"/>
        <v>0</v>
      </c>
      <c r="O81" s="83">
        <f t="shared" si="30"/>
        <v>0</v>
      </c>
      <c r="P81" s="83">
        <f t="shared" si="30"/>
        <v>0</v>
      </c>
      <c r="Q81" s="83">
        <f t="shared" si="30"/>
        <v>550</v>
      </c>
      <c r="R81" s="83">
        <f>SUM(L81:Q81)</f>
        <v>947</v>
      </c>
      <c r="S81" s="152">
        <f aca="true" t="shared" si="31" ref="S81:S87">(J81+K81)/I81*100</f>
        <v>63.61136571952337</v>
      </c>
      <c r="T81" s="177">
        <f>SUM(T82:T87)</f>
        <v>303</v>
      </c>
      <c r="U81" s="106"/>
      <c r="V81" s="106"/>
      <c r="W81" s="106"/>
      <c r="X81" s="106"/>
      <c r="Y81" s="106"/>
      <c r="Z81" s="106"/>
      <c r="AA81" s="106"/>
      <c r="AB81" s="106"/>
      <c r="AC81" s="106"/>
      <c r="AD81" s="106"/>
      <c r="AE81" s="106"/>
      <c r="AF81" s="106"/>
      <c r="AG81" s="107"/>
    </row>
    <row r="82" spans="1:20" ht="17.25" customHeight="1">
      <c r="A82" s="176">
        <v>1</v>
      </c>
      <c r="B82" s="71" t="s">
        <v>125</v>
      </c>
      <c r="C82" s="37">
        <f aca="true" t="shared" si="32" ref="C82:C88">SUM(D82:E82)</f>
        <v>268</v>
      </c>
      <c r="D82" s="37">
        <v>88</v>
      </c>
      <c r="E82" s="69">
        <v>180</v>
      </c>
      <c r="F82" s="69">
        <v>0</v>
      </c>
      <c r="G82" s="69">
        <v>0</v>
      </c>
      <c r="H82" s="37">
        <f aca="true" t="shared" si="33" ref="H82:H88">SUM(J82:Q82)</f>
        <v>268</v>
      </c>
      <c r="I82" s="37">
        <f aca="true" t="shared" si="34" ref="I82:I88">SUM(J82:P82)</f>
        <v>187</v>
      </c>
      <c r="J82" s="69">
        <v>106</v>
      </c>
      <c r="K82" s="69">
        <v>1</v>
      </c>
      <c r="L82" s="69">
        <v>80</v>
      </c>
      <c r="M82" s="69">
        <v>0</v>
      </c>
      <c r="N82" s="69">
        <v>0</v>
      </c>
      <c r="O82" s="69">
        <v>0</v>
      </c>
      <c r="P82" s="37"/>
      <c r="Q82" s="70">
        <v>81</v>
      </c>
      <c r="R82" s="37">
        <f aca="true" t="shared" si="35" ref="R82:R88">SUM(L82:Q82)</f>
        <v>161</v>
      </c>
      <c r="S82" s="152">
        <f t="shared" si="31"/>
        <v>57.21925133689839</v>
      </c>
      <c r="T82" s="193">
        <v>79</v>
      </c>
    </row>
    <row r="83" spans="1:20" ht="17.25" customHeight="1">
      <c r="A83" s="176">
        <v>2</v>
      </c>
      <c r="B83" s="71" t="s">
        <v>122</v>
      </c>
      <c r="C83" s="37">
        <f t="shared" si="32"/>
        <v>492</v>
      </c>
      <c r="D83" s="37">
        <v>244</v>
      </c>
      <c r="E83" s="69">
        <v>248</v>
      </c>
      <c r="F83" s="69">
        <v>0</v>
      </c>
      <c r="G83" s="69">
        <v>0</v>
      </c>
      <c r="H83" s="37">
        <f t="shared" si="33"/>
        <v>492</v>
      </c>
      <c r="I83" s="37">
        <f t="shared" si="34"/>
        <v>301</v>
      </c>
      <c r="J83" s="69">
        <v>193</v>
      </c>
      <c r="K83" s="69">
        <v>3</v>
      </c>
      <c r="L83" s="69">
        <v>105</v>
      </c>
      <c r="M83" s="69"/>
      <c r="N83" s="69"/>
      <c r="O83" s="69"/>
      <c r="P83" s="37"/>
      <c r="Q83" s="70">
        <v>191</v>
      </c>
      <c r="R83" s="37">
        <f t="shared" si="35"/>
        <v>296</v>
      </c>
      <c r="S83" s="142">
        <f t="shared" si="31"/>
        <v>65.11627906976744</v>
      </c>
      <c r="T83" s="193">
        <v>112</v>
      </c>
    </row>
    <row r="84" spans="1:20" ht="17.25" customHeight="1">
      <c r="A84" s="176">
        <v>3</v>
      </c>
      <c r="B84" s="71" t="s">
        <v>121</v>
      </c>
      <c r="C84" s="37">
        <f t="shared" si="32"/>
        <v>109</v>
      </c>
      <c r="D84" s="37">
        <v>52</v>
      </c>
      <c r="E84" s="69">
        <v>57</v>
      </c>
      <c r="F84" s="69">
        <v>0</v>
      </c>
      <c r="G84" s="69">
        <v>0</v>
      </c>
      <c r="H84" s="37">
        <f t="shared" si="33"/>
        <v>109</v>
      </c>
      <c r="I84" s="37">
        <f t="shared" si="34"/>
        <v>77</v>
      </c>
      <c r="J84" s="69">
        <v>36</v>
      </c>
      <c r="K84" s="69">
        <v>0</v>
      </c>
      <c r="L84" s="69">
        <v>40</v>
      </c>
      <c r="M84" s="69">
        <v>1</v>
      </c>
      <c r="N84" s="69"/>
      <c r="O84" s="69"/>
      <c r="P84" s="37"/>
      <c r="Q84" s="70">
        <v>32</v>
      </c>
      <c r="R84" s="37">
        <f t="shared" si="35"/>
        <v>73</v>
      </c>
      <c r="S84" s="142">
        <f t="shared" si="31"/>
        <v>46.75324675324675</v>
      </c>
      <c r="T84" s="193">
        <v>16</v>
      </c>
    </row>
    <row r="85" spans="1:20" ht="17.25" customHeight="1">
      <c r="A85" s="176">
        <v>4</v>
      </c>
      <c r="B85" s="71" t="s">
        <v>124</v>
      </c>
      <c r="C85" s="37">
        <f t="shared" si="32"/>
        <v>295</v>
      </c>
      <c r="D85" s="37">
        <v>126</v>
      </c>
      <c r="E85" s="69">
        <v>169</v>
      </c>
      <c r="F85" s="69">
        <v>1</v>
      </c>
      <c r="G85" s="69">
        <v>0</v>
      </c>
      <c r="H85" s="37">
        <f t="shared" si="33"/>
        <v>294</v>
      </c>
      <c r="I85" s="37">
        <f t="shared" si="34"/>
        <v>185</v>
      </c>
      <c r="J85" s="69">
        <v>145</v>
      </c>
      <c r="K85" s="69">
        <v>3</v>
      </c>
      <c r="L85" s="69">
        <v>37</v>
      </c>
      <c r="M85" s="69"/>
      <c r="N85" s="69"/>
      <c r="O85" s="69"/>
      <c r="P85" s="37"/>
      <c r="Q85" s="70">
        <v>109</v>
      </c>
      <c r="R85" s="37">
        <f t="shared" si="35"/>
        <v>146</v>
      </c>
      <c r="S85" s="142">
        <f t="shared" si="31"/>
        <v>80</v>
      </c>
      <c r="T85" s="193">
        <v>65</v>
      </c>
    </row>
    <row r="86" spans="1:20" ht="17.25" customHeight="1">
      <c r="A86" s="176">
        <v>5</v>
      </c>
      <c r="B86" s="71" t="s">
        <v>181</v>
      </c>
      <c r="C86" s="37">
        <f>SUM(D86:E86)</f>
        <v>260</v>
      </c>
      <c r="D86" s="37">
        <v>61</v>
      </c>
      <c r="E86" s="69">
        <v>199</v>
      </c>
      <c r="F86" s="69">
        <v>0</v>
      </c>
      <c r="G86" s="69">
        <v>0</v>
      </c>
      <c r="H86" s="37">
        <f>SUM(J86:Q86)</f>
        <v>260</v>
      </c>
      <c r="I86" s="37">
        <f>SUM(J86:P86)</f>
        <v>211</v>
      </c>
      <c r="J86" s="69">
        <v>117</v>
      </c>
      <c r="K86" s="69">
        <v>1</v>
      </c>
      <c r="L86" s="69">
        <v>93</v>
      </c>
      <c r="M86" s="69">
        <v>0</v>
      </c>
      <c r="N86" s="69"/>
      <c r="O86" s="69"/>
      <c r="P86" s="37"/>
      <c r="Q86" s="70">
        <v>49</v>
      </c>
      <c r="R86" s="37">
        <f>SUM(L86:Q86)</f>
        <v>142</v>
      </c>
      <c r="S86" s="142">
        <f t="shared" si="31"/>
        <v>55.92417061611374</v>
      </c>
      <c r="T86" s="193">
        <v>0</v>
      </c>
    </row>
    <row r="87" spans="1:20" ht="17.25" customHeight="1">
      <c r="A87" s="176">
        <v>6</v>
      </c>
      <c r="B87" s="71" t="s">
        <v>123</v>
      </c>
      <c r="C87" s="37">
        <f t="shared" si="32"/>
        <v>218</v>
      </c>
      <c r="D87" s="37">
        <v>102</v>
      </c>
      <c r="E87" s="69">
        <v>116</v>
      </c>
      <c r="F87" s="69">
        <v>0</v>
      </c>
      <c r="G87" s="69">
        <v>0</v>
      </c>
      <c r="H87" s="37">
        <f t="shared" si="33"/>
        <v>218</v>
      </c>
      <c r="I87" s="37">
        <f t="shared" si="34"/>
        <v>130</v>
      </c>
      <c r="J87" s="69">
        <v>84</v>
      </c>
      <c r="K87" s="69">
        <v>5</v>
      </c>
      <c r="L87" s="69">
        <v>40</v>
      </c>
      <c r="M87" s="69">
        <v>1</v>
      </c>
      <c r="N87" s="69"/>
      <c r="O87" s="69"/>
      <c r="P87" s="37"/>
      <c r="Q87" s="70">
        <v>88</v>
      </c>
      <c r="R87" s="37">
        <f t="shared" si="35"/>
        <v>129</v>
      </c>
      <c r="S87" s="142">
        <f t="shared" si="31"/>
        <v>68.46153846153847</v>
      </c>
      <c r="T87" s="193">
        <v>31</v>
      </c>
    </row>
    <row r="88" spans="1:20" ht="17.25" customHeight="1">
      <c r="A88" s="67"/>
      <c r="B88" s="71"/>
      <c r="C88" s="37">
        <f t="shared" si="32"/>
        <v>0</v>
      </c>
      <c r="D88" s="37"/>
      <c r="E88" s="69"/>
      <c r="F88" s="69"/>
      <c r="G88" s="69"/>
      <c r="H88" s="37">
        <f t="shared" si="33"/>
        <v>0</v>
      </c>
      <c r="I88" s="37">
        <f t="shared" si="34"/>
        <v>0</v>
      </c>
      <c r="J88" s="69"/>
      <c r="K88" s="69"/>
      <c r="L88" s="69"/>
      <c r="M88" s="69"/>
      <c r="N88" s="69"/>
      <c r="O88" s="69"/>
      <c r="P88" s="37"/>
      <c r="Q88" s="70"/>
      <c r="R88" s="37">
        <f t="shared" si="35"/>
        <v>0</v>
      </c>
      <c r="S88" s="142"/>
      <c r="T88" s="193"/>
    </row>
    <row r="89" spans="1:33" s="108" customFormat="1" ht="17.25" customHeight="1">
      <c r="A89" s="173" t="s">
        <v>100</v>
      </c>
      <c r="B89" s="174" t="s">
        <v>101</v>
      </c>
      <c r="C89" s="83">
        <f>SUM(C90:C96)</f>
        <v>1732</v>
      </c>
      <c r="D89" s="83">
        <f>SUM(D90:D96)</f>
        <v>719</v>
      </c>
      <c r="E89" s="83">
        <f>SUM(E90:E96)</f>
        <v>1013</v>
      </c>
      <c r="F89" s="83">
        <f>SUM(F90:F96)</f>
        <v>4</v>
      </c>
      <c r="G89" s="83">
        <f>SUM(G90:G96)</f>
        <v>0</v>
      </c>
      <c r="H89" s="83">
        <f>SUM(J89:Q89)</f>
        <v>1728</v>
      </c>
      <c r="I89" s="83">
        <f>SUM(J89:P89)</f>
        <v>1259</v>
      </c>
      <c r="J89" s="83">
        <f aca="true" t="shared" si="36" ref="J89:Q89">SUM(J90:J96)</f>
        <v>722</v>
      </c>
      <c r="K89" s="83">
        <f t="shared" si="36"/>
        <v>10</v>
      </c>
      <c r="L89" s="83">
        <f t="shared" si="36"/>
        <v>522</v>
      </c>
      <c r="M89" s="83">
        <f t="shared" si="36"/>
        <v>2</v>
      </c>
      <c r="N89" s="83">
        <f t="shared" si="36"/>
        <v>3</v>
      </c>
      <c r="O89" s="83">
        <f t="shared" si="36"/>
        <v>0</v>
      </c>
      <c r="P89" s="83">
        <f t="shared" si="36"/>
        <v>0</v>
      </c>
      <c r="Q89" s="83">
        <f t="shared" si="36"/>
        <v>469</v>
      </c>
      <c r="R89" s="83">
        <f>SUM(L89:Q89)</f>
        <v>996</v>
      </c>
      <c r="S89" s="152">
        <f>(J89+K89)/I89*100</f>
        <v>58.141382049245436</v>
      </c>
      <c r="T89" s="177">
        <f>SUM(T90:T96)</f>
        <v>121</v>
      </c>
      <c r="U89" s="106"/>
      <c r="V89" s="106"/>
      <c r="W89" s="106"/>
      <c r="X89" s="106"/>
      <c r="Y89" s="106"/>
      <c r="Z89" s="106"/>
      <c r="AA89" s="106"/>
      <c r="AB89" s="106"/>
      <c r="AC89" s="106"/>
      <c r="AD89" s="106"/>
      <c r="AE89" s="106"/>
      <c r="AF89" s="106"/>
      <c r="AG89" s="107"/>
    </row>
    <row r="90" spans="1:20" ht="17.25" customHeight="1">
      <c r="A90" s="176">
        <v>1</v>
      </c>
      <c r="B90" s="71" t="s">
        <v>135</v>
      </c>
      <c r="C90" s="37">
        <f>SUM(D90:E90)</f>
        <v>62</v>
      </c>
      <c r="D90" s="37">
        <v>0</v>
      </c>
      <c r="E90" s="69">
        <v>62</v>
      </c>
      <c r="F90" s="69">
        <v>0</v>
      </c>
      <c r="G90" s="69">
        <v>0</v>
      </c>
      <c r="H90" s="37">
        <f aca="true" t="shared" si="37" ref="H90:H96">SUM(J90:Q90)</f>
        <v>62</v>
      </c>
      <c r="I90" s="37">
        <f aca="true" t="shared" si="38" ref="I90:I96">SUM(J90:P90)</f>
        <v>62</v>
      </c>
      <c r="J90" s="69">
        <v>62</v>
      </c>
      <c r="K90" s="69">
        <v>0</v>
      </c>
      <c r="L90" s="69">
        <v>0</v>
      </c>
      <c r="M90" s="69">
        <v>0</v>
      </c>
      <c r="N90" s="69">
        <v>0</v>
      </c>
      <c r="O90" s="69">
        <v>0</v>
      </c>
      <c r="P90" s="37">
        <v>0</v>
      </c>
      <c r="Q90" s="70">
        <v>0</v>
      </c>
      <c r="R90" s="37">
        <f aca="true" t="shared" si="39" ref="R90:R96">SUM(L90:Q90)</f>
        <v>0</v>
      </c>
      <c r="S90" s="142">
        <f aca="true" t="shared" si="40" ref="S90:S95">(J90+K90)/I90*100</f>
        <v>100</v>
      </c>
      <c r="T90" s="193"/>
    </row>
    <row r="91" spans="1:20" ht="17.25" customHeight="1">
      <c r="A91" s="176">
        <v>2</v>
      </c>
      <c r="B91" s="71" t="s">
        <v>185</v>
      </c>
      <c r="C91" s="37">
        <f aca="true" t="shared" si="41" ref="C91:C96">SUM(D91:E91)</f>
        <v>316</v>
      </c>
      <c r="D91" s="37">
        <v>144</v>
      </c>
      <c r="E91" s="69">
        <v>172</v>
      </c>
      <c r="F91" s="69">
        <v>2</v>
      </c>
      <c r="G91" s="69">
        <v>0</v>
      </c>
      <c r="H91" s="37">
        <f t="shared" si="37"/>
        <v>314</v>
      </c>
      <c r="I91" s="37">
        <f t="shared" si="38"/>
        <v>220</v>
      </c>
      <c r="J91" s="69">
        <v>136</v>
      </c>
      <c r="K91" s="69">
        <v>0</v>
      </c>
      <c r="L91" s="69">
        <v>84</v>
      </c>
      <c r="M91" s="69">
        <v>0</v>
      </c>
      <c r="N91" s="69">
        <v>0</v>
      </c>
      <c r="O91" s="69">
        <v>0</v>
      </c>
      <c r="P91" s="37">
        <v>0</v>
      </c>
      <c r="Q91" s="70">
        <v>94</v>
      </c>
      <c r="R91" s="37">
        <f t="shared" si="39"/>
        <v>178</v>
      </c>
      <c r="S91" s="142">
        <f t="shared" si="40"/>
        <v>61.81818181818181</v>
      </c>
      <c r="T91" s="193">
        <v>25</v>
      </c>
    </row>
    <row r="92" spans="1:20" ht="17.25" customHeight="1">
      <c r="A92" s="176">
        <v>3</v>
      </c>
      <c r="B92" s="71" t="s">
        <v>136</v>
      </c>
      <c r="C92" s="37">
        <f t="shared" si="41"/>
        <v>255</v>
      </c>
      <c r="D92" s="37">
        <v>133</v>
      </c>
      <c r="E92" s="69">
        <v>122</v>
      </c>
      <c r="F92" s="69">
        <v>0</v>
      </c>
      <c r="G92" s="69">
        <v>0</v>
      </c>
      <c r="H92" s="37">
        <f t="shared" si="37"/>
        <v>255</v>
      </c>
      <c r="I92" s="37">
        <f t="shared" si="38"/>
        <v>166</v>
      </c>
      <c r="J92" s="69">
        <v>77</v>
      </c>
      <c r="K92" s="69">
        <v>0</v>
      </c>
      <c r="L92" s="69">
        <v>89</v>
      </c>
      <c r="M92" s="69">
        <v>0</v>
      </c>
      <c r="N92" s="69">
        <v>0</v>
      </c>
      <c r="O92" s="69">
        <v>0</v>
      </c>
      <c r="P92" s="37">
        <v>0</v>
      </c>
      <c r="Q92" s="70">
        <v>89</v>
      </c>
      <c r="R92" s="37">
        <f t="shared" si="39"/>
        <v>178</v>
      </c>
      <c r="S92" s="142">
        <f t="shared" si="40"/>
        <v>46.3855421686747</v>
      </c>
      <c r="T92" s="193">
        <v>18</v>
      </c>
    </row>
    <row r="93" spans="1:20" ht="17.25" customHeight="1">
      <c r="A93" s="176">
        <v>4</v>
      </c>
      <c r="B93" s="71" t="s">
        <v>137</v>
      </c>
      <c r="C93" s="37">
        <f t="shared" si="41"/>
        <v>486</v>
      </c>
      <c r="D93" s="37">
        <v>145</v>
      </c>
      <c r="E93" s="69">
        <v>341</v>
      </c>
      <c r="F93" s="69">
        <v>2</v>
      </c>
      <c r="G93" s="69">
        <v>0</v>
      </c>
      <c r="H93" s="37">
        <f t="shared" si="37"/>
        <v>484</v>
      </c>
      <c r="I93" s="37">
        <f t="shared" si="38"/>
        <v>378</v>
      </c>
      <c r="J93" s="69">
        <v>216</v>
      </c>
      <c r="K93" s="69">
        <v>3</v>
      </c>
      <c r="L93" s="69">
        <v>159</v>
      </c>
      <c r="M93" s="69">
        <v>0</v>
      </c>
      <c r="N93" s="69">
        <v>0</v>
      </c>
      <c r="O93" s="69">
        <v>0</v>
      </c>
      <c r="P93" s="37">
        <v>0</v>
      </c>
      <c r="Q93" s="70">
        <v>106</v>
      </c>
      <c r="R93" s="37">
        <f t="shared" si="39"/>
        <v>265</v>
      </c>
      <c r="S93" s="142">
        <f t="shared" si="40"/>
        <v>57.936507936507944</v>
      </c>
      <c r="T93" s="193">
        <v>22</v>
      </c>
    </row>
    <row r="94" spans="1:20" ht="17.25" customHeight="1">
      <c r="A94" s="176">
        <v>5</v>
      </c>
      <c r="B94" s="71" t="s">
        <v>138</v>
      </c>
      <c r="C94" s="37">
        <f t="shared" si="41"/>
        <v>351</v>
      </c>
      <c r="D94" s="37">
        <v>175</v>
      </c>
      <c r="E94" s="69">
        <v>176</v>
      </c>
      <c r="F94" s="69">
        <v>0</v>
      </c>
      <c r="G94" s="69">
        <v>0</v>
      </c>
      <c r="H94" s="37">
        <f t="shared" si="37"/>
        <v>351</v>
      </c>
      <c r="I94" s="37">
        <f t="shared" si="38"/>
        <v>243</v>
      </c>
      <c r="J94" s="69">
        <v>133</v>
      </c>
      <c r="K94" s="69">
        <v>3</v>
      </c>
      <c r="L94" s="69">
        <v>103</v>
      </c>
      <c r="M94" s="69">
        <v>1</v>
      </c>
      <c r="N94" s="69">
        <v>3</v>
      </c>
      <c r="O94" s="69">
        <v>0</v>
      </c>
      <c r="P94" s="37">
        <v>0</v>
      </c>
      <c r="Q94" s="70">
        <v>108</v>
      </c>
      <c r="R94" s="37">
        <f t="shared" si="39"/>
        <v>215</v>
      </c>
      <c r="S94" s="142">
        <f t="shared" si="40"/>
        <v>55.96707818930041</v>
      </c>
      <c r="T94" s="193">
        <v>36</v>
      </c>
    </row>
    <row r="95" spans="1:20" ht="17.25" customHeight="1">
      <c r="A95" s="176">
        <v>6</v>
      </c>
      <c r="B95" s="71" t="s">
        <v>182</v>
      </c>
      <c r="C95" s="37">
        <f t="shared" si="41"/>
        <v>262</v>
      </c>
      <c r="D95" s="37">
        <v>122</v>
      </c>
      <c r="E95" s="37">
        <v>140</v>
      </c>
      <c r="F95" s="69">
        <v>0</v>
      </c>
      <c r="G95" s="37">
        <f>1-1</f>
        <v>0</v>
      </c>
      <c r="H95" s="37">
        <f t="shared" si="37"/>
        <v>262</v>
      </c>
      <c r="I95" s="37">
        <f t="shared" si="38"/>
        <v>190</v>
      </c>
      <c r="J95" s="69">
        <v>98</v>
      </c>
      <c r="K95" s="69">
        <v>4</v>
      </c>
      <c r="L95" s="69">
        <v>87</v>
      </c>
      <c r="M95" s="69">
        <v>1</v>
      </c>
      <c r="N95" s="69">
        <v>0</v>
      </c>
      <c r="O95" s="69">
        <v>0</v>
      </c>
      <c r="P95" s="37">
        <v>0</v>
      </c>
      <c r="Q95" s="70">
        <v>72</v>
      </c>
      <c r="R95" s="37">
        <f t="shared" si="39"/>
        <v>160</v>
      </c>
      <c r="S95" s="142">
        <f t="shared" si="40"/>
        <v>53.68421052631579</v>
      </c>
      <c r="T95" s="193">
        <v>20</v>
      </c>
    </row>
    <row r="96" spans="1:20" ht="17.25" customHeight="1">
      <c r="A96" s="67"/>
      <c r="B96" s="71"/>
      <c r="C96" s="37">
        <f t="shared" si="41"/>
        <v>0</v>
      </c>
      <c r="D96" s="37"/>
      <c r="E96" s="69"/>
      <c r="F96" s="69"/>
      <c r="G96" s="69"/>
      <c r="H96" s="37">
        <f t="shared" si="37"/>
        <v>0</v>
      </c>
      <c r="I96" s="37">
        <f t="shared" si="38"/>
        <v>0</v>
      </c>
      <c r="J96" s="69"/>
      <c r="K96" s="69"/>
      <c r="L96" s="69"/>
      <c r="M96" s="69"/>
      <c r="N96" s="69"/>
      <c r="O96" s="69"/>
      <c r="P96" s="37"/>
      <c r="Q96" s="70"/>
      <c r="R96" s="37">
        <f t="shared" si="39"/>
        <v>0</v>
      </c>
      <c r="S96" s="142"/>
      <c r="T96" s="193"/>
    </row>
    <row r="97" spans="1:33" s="108" customFormat="1" ht="17.25" customHeight="1">
      <c r="A97" s="173" t="s">
        <v>102</v>
      </c>
      <c r="B97" s="174" t="s">
        <v>103</v>
      </c>
      <c r="C97" s="83">
        <f>SUM(C98:C103)</f>
        <v>1429</v>
      </c>
      <c r="D97" s="83">
        <f>SUM(D98:D103)</f>
        <v>586</v>
      </c>
      <c r="E97" s="83">
        <f>SUM(E98:E103)</f>
        <v>843</v>
      </c>
      <c r="F97" s="83">
        <f>SUM(F98:F103)</f>
        <v>10</v>
      </c>
      <c r="G97" s="83">
        <f>SUM(G98:G103)</f>
        <v>0</v>
      </c>
      <c r="H97" s="83">
        <f>SUM(J97:Q97)</f>
        <v>1419</v>
      </c>
      <c r="I97" s="83">
        <f>SUM(J97:P97)</f>
        <v>1066</v>
      </c>
      <c r="J97" s="83">
        <f aca="true" t="shared" si="42" ref="J97:Q97">SUM(J98:J103)</f>
        <v>717</v>
      </c>
      <c r="K97" s="83">
        <f t="shared" si="42"/>
        <v>16</v>
      </c>
      <c r="L97" s="83">
        <f t="shared" si="42"/>
        <v>315</v>
      </c>
      <c r="M97" s="83">
        <f t="shared" si="42"/>
        <v>18</v>
      </c>
      <c r="N97" s="83">
        <f t="shared" si="42"/>
        <v>0</v>
      </c>
      <c r="O97" s="83">
        <f t="shared" si="42"/>
        <v>0</v>
      </c>
      <c r="P97" s="83">
        <f t="shared" si="42"/>
        <v>0</v>
      </c>
      <c r="Q97" s="83">
        <f t="shared" si="42"/>
        <v>353</v>
      </c>
      <c r="R97" s="83">
        <f>SUM(L97:Q97)</f>
        <v>686</v>
      </c>
      <c r="S97" s="152">
        <f aca="true" t="shared" si="43" ref="S97:S102">(J97+K97)/I97*100</f>
        <v>68.76172607879924</v>
      </c>
      <c r="T97" s="177">
        <f>SUM(T98:T103)</f>
        <v>177</v>
      </c>
      <c r="U97" s="106"/>
      <c r="V97" s="106"/>
      <c r="W97" s="106"/>
      <c r="X97" s="106"/>
      <c r="Y97" s="106"/>
      <c r="Z97" s="106"/>
      <c r="AA97" s="106"/>
      <c r="AB97" s="106"/>
      <c r="AC97" s="106"/>
      <c r="AD97" s="106"/>
      <c r="AE97" s="106"/>
      <c r="AF97" s="106"/>
      <c r="AG97" s="107"/>
    </row>
    <row r="98" spans="1:20" ht="17.25" customHeight="1">
      <c r="A98" s="176">
        <v>1</v>
      </c>
      <c r="B98" s="71" t="s">
        <v>153</v>
      </c>
      <c r="C98" s="37">
        <f aca="true" t="shared" si="44" ref="C98:C103">SUM(D98:E98)</f>
        <v>233</v>
      </c>
      <c r="D98" s="37">
        <v>7</v>
      </c>
      <c r="E98" s="69">
        <v>226</v>
      </c>
      <c r="F98" s="69">
        <v>4</v>
      </c>
      <c r="G98" s="69">
        <v>0</v>
      </c>
      <c r="H98" s="37">
        <f aca="true" t="shared" si="45" ref="H98:H103">SUM(J98:Q98)</f>
        <v>229</v>
      </c>
      <c r="I98" s="37">
        <f aca="true" t="shared" si="46" ref="I98:I103">SUM(J98:P98)</f>
        <v>221</v>
      </c>
      <c r="J98" s="69">
        <v>203</v>
      </c>
      <c r="K98" s="69">
        <v>1</v>
      </c>
      <c r="L98" s="69">
        <v>17</v>
      </c>
      <c r="M98" s="69">
        <v>0</v>
      </c>
      <c r="N98" s="69">
        <v>0</v>
      </c>
      <c r="O98" s="69">
        <v>0</v>
      </c>
      <c r="P98" s="37">
        <v>0</v>
      </c>
      <c r="Q98" s="70">
        <v>8</v>
      </c>
      <c r="R98" s="37">
        <f aca="true" t="shared" si="47" ref="R98:R103">SUM(L98:Q98)</f>
        <v>25</v>
      </c>
      <c r="S98" s="142">
        <f t="shared" si="43"/>
        <v>92.3076923076923</v>
      </c>
      <c r="T98" s="193">
        <v>3</v>
      </c>
    </row>
    <row r="99" spans="1:20" ht="17.25" customHeight="1">
      <c r="A99" s="176">
        <v>2</v>
      </c>
      <c r="B99" s="71" t="s">
        <v>154</v>
      </c>
      <c r="C99" s="37">
        <f t="shared" si="44"/>
        <v>314</v>
      </c>
      <c r="D99" s="37">
        <v>192</v>
      </c>
      <c r="E99" s="69">
        <v>122</v>
      </c>
      <c r="F99" s="69">
        <v>0</v>
      </c>
      <c r="G99" s="69">
        <v>0</v>
      </c>
      <c r="H99" s="37">
        <f t="shared" si="45"/>
        <v>314</v>
      </c>
      <c r="I99" s="37">
        <f t="shared" si="46"/>
        <v>196</v>
      </c>
      <c r="J99" s="69">
        <v>92</v>
      </c>
      <c r="K99" s="69">
        <v>5</v>
      </c>
      <c r="L99" s="69">
        <v>98</v>
      </c>
      <c r="M99" s="69">
        <v>1</v>
      </c>
      <c r="N99" s="69">
        <v>0</v>
      </c>
      <c r="O99" s="69">
        <v>0</v>
      </c>
      <c r="P99" s="37">
        <v>0</v>
      </c>
      <c r="Q99" s="70">
        <v>118</v>
      </c>
      <c r="R99" s="37">
        <f t="shared" si="47"/>
        <v>217</v>
      </c>
      <c r="S99" s="142">
        <f t="shared" si="43"/>
        <v>49.48979591836735</v>
      </c>
      <c r="T99" s="193">
        <v>57</v>
      </c>
    </row>
    <row r="100" spans="1:20" ht="17.25" customHeight="1">
      <c r="A100" s="176">
        <v>3</v>
      </c>
      <c r="B100" s="71" t="s">
        <v>183</v>
      </c>
      <c r="C100" s="37">
        <f t="shared" si="44"/>
        <v>308</v>
      </c>
      <c r="D100" s="37">
        <v>133</v>
      </c>
      <c r="E100" s="69">
        <v>175</v>
      </c>
      <c r="F100" s="69">
        <v>0</v>
      </c>
      <c r="G100" s="69">
        <v>0</v>
      </c>
      <c r="H100" s="37">
        <f t="shared" si="45"/>
        <v>308</v>
      </c>
      <c r="I100" s="37">
        <f t="shared" si="46"/>
        <v>230</v>
      </c>
      <c r="J100" s="69">
        <v>153</v>
      </c>
      <c r="K100" s="69">
        <v>0</v>
      </c>
      <c r="L100" s="69">
        <v>75</v>
      </c>
      <c r="M100" s="69">
        <v>2</v>
      </c>
      <c r="N100" s="69">
        <v>0</v>
      </c>
      <c r="O100" s="69">
        <v>0</v>
      </c>
      <c r="P100" s="37">
        <v>0</v>
      </c>
      <c r="Q100" s="70">
        <v>78</v>
      </c>
      <c r="R100" s="37">
        <f t="shared" si="47"/>
        <v>155</v>
      </c>
      <c r="S100" s="142">
        <f t="shared" si="43"/>
        <v>66.52173913043478</v>
      </c>
      <c r="T100" s="193">
        <v>39</v>
      </c>
    </row>
    <row r="101" spans="1:20" ht="17.25" customHeight="1">
      <c r="A101" s="176">
        <v>4</v>
      </c>
      <c r="B101" s="71" t="s">
        <v>155</v>
      </c>
      <c r="C101" s="37">
        <f t="shared" si="44"/>
        <v>263</v>
      </c>
      <c r="D101" s="37">
        <v>135</v>
      </c>
      <c r="E101" s="69">
        <v>128</v>
      </c>
      <c r="F101" s="69">
        <v>2</v>
      </c>
      <c r="G101" s="69">
        <v>0</v>
      </c>
      <c r="H101" s="37">
        <f t="shared" si="45"/>
        <v>261</v>
      </c>
      <c r="I101" s="37">
        <f t="shared" si="46"/>
        <v>180</v>
      </c>
      <c r="J101" s="69">
        <v>117</v>
      </c>
      <c r="K101" s="69">
        <v>6</v>
      </c>
      <c r="L101" s="69">
        <v>42</v>
      </c>
      <c r="M101" s="69">
        <v>15</v>
      </c>
      <c r="N101" s="69">
        <v>0</v>
      </c>
      <c r="O101" s="69">
        <v>0</v>
      </c>
      <c r="P101" s="37">
        <v>0</v>
      </c>
      <c r="Q101" s="70">
        <v>81</v>
      </c>
      <c r="R101" s="37">
        <f t="shared" si="47"/>
        <v>138</v>
      </c>
      <c r="S101" s="142">
        <f t="shared" si="43"/>
        <v>68.33333333333333</v>
      </c>
      <c r="T101" s="193">
        <v>37</v>
      </c>
    </row>
    <row r="102" spans="1:20" ht="17.25" customHeight="1">
      <c r="A102" s="176">
        <v>5</v>
      </c>
      <c r="B102" s="71" t="s">
        <v>156</v>
      </c>
      <c r="C102" s="37">
        <f>SUM(D102:E102)</f>
        <v>311</v>
      </c>
      <c r="D102" s="37">
        <v>119</v>
      </c>
      <c r="E102" s="69">
        <v>192</v>
      </c>
      <c r="F102" s="69">
        <v>4</v>
      </c>
      <c r="G102" s="69">
        <v>0</v>
      </c>
      <c r="H102" s="37">
        <f>SUM(J102:Q102)</f>
        <v>307</v>
      </c>
      <c r="I102" s="37">
        <f>SUM(J102:P102)</f>
        <v>239</v>
      </c>
      <c r="J102" s="69">
        <v>152</v>
      </c>
      <c r="K102" s="69">
        <v>4</v>
      </c>
      <c r="L102" s="69">
        <v>83</v>
      </c>
      <c r="M102" s="69">
        <v>0</v>
      </c>
      <c r="N102" s="69">
        <v>0</v>
      </c>
      <c r="O102" s="69">
        <v>0</v>
      </c>
      <c r="P102" s="37">
        <v>0</v>
      </c>
      <c r="Q102" s="70">
        <v>68</v>
      </c>
      <c r="R102" s="37">
        <f>SUM(L102:Q102)</f>
        <v>151</v>
      </c>
      <c r="S102" s="142">
        <f t="shared" si="43"/>
        <v>65.27196652719665</v>
      </c>
      <c r="T102" s="193">
        <v>41</v>
      </c>
    </row>
    <row r="103" spans="1:20" ht="17.25" customHeight="1">
      <c r="A103" s="67"/>
      <c r="B103" s="71"/>
      <c r="C103" s="37">
        <f t="shared" si="44"/>
        <v>0</v>
      </c>
      <c r="D103" s="37"/>
      <c r="E103" s="69"/>
      <c r="F103" s="69"/>
      <c r="G103" s="69"/>
      <c r="H103" s="37">
        <f t="shared" si="45"/>
        <v>0</v>
      </c>
      <c r="I103" s="37">
        <f t="shared" si="46"/>
        <v>0</v>
      </c>
      <c r="J103" s="69"/>
      <c r="K103" s="69"/>
      <c r="L103" s="69"/>
      <c r="M103" s="69"/>
      <c r="N103" s="69"/>
      <c r="O103" s="69"/>
      <c r="P103" s="37"/>
      <c r="Q103" s="70"/>
      <c r="R103" s="37">
        <f t="shared" si="47"/>
        <v>0</v>
      </c>
      <c r="S103" s="142"/>
      <c r="T103" s="193"/>
    </row>
    <row r="104" spans="1:33" s="108" customFormat="1" ht="17.25" customHeight="1">
      <c r="A104" s="173" t="s">
        <v>104</v>
      </c>
      <c r="B104" s="174" t="s">
        <v>105</v>
      </c>
      <c r="C104" s="83">
        <f>SUM(C105:C112)</f>
        <v>1288</v>
      </c>
      <c r="D104" s="83">
        <f>SUM(D105:D112)</f>
        <v>803</v>
      </c>
      <c r="E104" s="83">
        <f>SUM(E105:E112)</f>
        <v>485</v>
      </c>
      <c r="F104" s="83">
        <f>SUM(F105:F112)</f>
        <v>5</v>
      </c>
      <c r="G104" s="83">
        <f>SUM(G105:G112)</f>
        <v>0</v>
      </c>
      <c r="H104" s="83">
        <f>SUM(J104:Q104)</f>
        <v>1283</v>
      </c>
      <c r="I104" s="83">
        <f>SUM(J104:P104)</f>
        <v>573</v>
      </c>
      <c r="J104" s="83">
        <f aca="true" t="shared" si="48" ref="J104:Q104">SUM(J105:J112)</f>
        <v>321</v>
      </c>
      <c r="K104" s="83">
        <f t="shared" si="48"/>
        <v>7</v>
      </c>
      <c r="L104" s="83">
        <f t="shared" si="48"/>
        <v>238</v>
      </c>
      <c r="M104" s="83">
        <f t="shared" si="48"/>
        <v>7</v>
      </c>
      <c r="N104" s="83">
        <f t="shared" si="48"/>
        <v>0</v>
      </c>
      <c r="O104" s="83">
        <f t="shared" si="48"/>
        <v>0</v>
      </c>
      <c r="P104" s="83">
        <f t="shared" si="48"/>
        <v>0</v>
      </c>
      <c r="Q104" s="83">
        <f t="shared" si="48"/>
        <v>710</v>
      </c>
      <c r="R104" s="83">
        <f>SUM(L104:Q104)</f>
        <v>955</v>
      </c>
      <c r="S104" s="152">
        <f>(J104+K104)/I104*100</f>
        <v>57.24258289703316</v>
      </c>
      <c r="T104" s="177">
        <f>SUM(T105:T112)</f>
        <v>110</v>
      </c>
      <c r="U104" s="106"/>
      <c r="V104" s="106"/>
      <c r="W104" s="106"/>
      <c r="X104" s="106"/>
      <c r="Y104" s="106"/>
      <c r="Z104" s="106"/>
      <c r="AA104" s="106"/>
      <c r="AB104" s="106"/>
      <c r="AC104" s="106"/>
      <c r="AD104" s="106"/>
      <c r="AE104" s="106"/>
      <c r="AF104" s="106"/>
      <c r="AG104" s="107"/>
    </row>
    <row r="105" spans="1:20" ht="17.25" customHeight="1">
      <c r="A105" s="176">
        <v>1</v>
      </c>
      <c r="B105" s="68" t="s">
        <v>117</v>
      </c>
      <c r="C105" s="37">
        <f>SUM(D105:E105)</f>
        <v>0</v>
      </c>
      <c r="D105" s="37">
        <v>0</v>
      </c>
      <c r="E105" s="69">
        <v>0</v>
      </c>
      <c r="F105" s="69">
        <v>0</v>
      </c>
      <c r="G105" s="69"/>
      <c r="H105" s="37">
        <f aca="true" t="shared" si="49" ref="H105:H112">SUM(J105:Q105)</f>
        <v>0</v>
      </c>
      <c r="I105" s="37">
        <f aca="true" t="shared" si="50" ref="I105:I112">SUM(J105:P105)</f>
        <v>0</v>
      </c>
      <c r="J105" s="69">
        <v>0</v>
      </c>
      <c r="K105" s="69">
        <v>0</v>
      </c>
      <c r="L105" s="69">
        <v>0</v>
      </c>
      <c r="M105" s="69"/>
      <c r="N105" s="69"/>
      <c r="O105" s="69"/>
      <c r="P105" s="37"/>
      <c r="Q105" s="70">
        <v>0</v>
      </c>
      <c r="R105" s="37">
        <f aca="true" t="shared" si="51" ref="R105:R112">SUM(L105:Q105)</f>
        <v>0</v>
      </c>
      <c r="S105" s="142" t="e">
        <f aca="true" t="shared" si="52" ref="S105:S111">(J105+K105)/I105*100</f>
        <v>#DIV/0!</v>
      </c>
      <c r="T105" s="193"/>
    </row>
    <row r="106" spans="1:20" ht="17.25" customHeight="1">
      <c r="A106" s="176">
        <v>2</v>
      </c>
      <c r="B106" s="119" t="s">
        <v>173</v>
      </c>
      <c r="C106" s="37">
        <f aca="true" t="shared" si="53" ref="C106:C112">SUM(D106:E106)</f>
        <v>10</v>
      </c>
      <c r="D106" s="37">
        <v>0</v>
      </c>
      <c r="E106" s="69">
        <v>10</v>
      </c>
      <c r="F106" s="69">
        <v>0</v>
      </c>
      <c r="G106" s="69"/>
      <c r="H106" s="37">
        <f t="shared" si="49"/>
        <v>10</v>
      </c>
      <c r="I106" s="37">
        <f t="shared" si="50"/>
        <v>10</v>
      </c>
      <c r="J106" s="69">
        <v>10</v>
      </c>
      <c r="K106" s="69">
        <v>0</v>
      </c>
      <c r="L106" s="69">
        <v>0</v>
      </c>
      <c r="M106" s="69"/>
      <c r="N106" s="69"/>
      <c r="O106" s="69"/>
      <c r="P106" s="37"/>
      <c r="Q106" s="70">
        <v>0</v>
      </c>
      <c r="R106" s="37">
        <f t="shared" si="51"/>
        <v>0</v>
      </c>
      <c r="S106" s="142">
        <f t="shared" si="52"/>
        <v>100</v>
      </c>
      <c r="T106" s="193"/>
    </row>
    <row r="107" spans="1:20" ht="17.25" customHeight="1">
      <c r="A107" s="176">
        <v>3</v>
      </c>
      <c r="B107" s="68" t="s">
        <v>111</v>
      </c>
      <c r="C107" s="37">
        <f t="shared" si="53"/>
        <v>302</v>
      </c>
      <c r="D107" s="37">
        <v>185</v>
      </c>
      <c r="E107" s="69">
        <v>117</v>
      </c>
      <c r="F107" s="69">
        <v>1</v>
      </c>
      <c r="G107" s="69"/>
      <c r="H107" s="37">
        <f t="shared" si="49"/>
        <v>301</v>
      </c>
      <c r="I107" s="37">
        <f t="shared" si="50"/>
        <v>147</v>
      </c>
      <c r="J107" s="69">
        <v>70</v>
      </c>
      <c r="K107" s="69">
        <v>5</v>
      </c>
      <c r="L107" s="69">
        <v>72</v>
      </c>
      <c r="M107" s="69"/>
      <c r="N107" s="69"/>
      <c r="O107" s="69"/>
      <c r="P107" s="37"/>
      <c r="Q107" s="70">
        <v>154</v>
      </c>
      <c r="R107" s="37">
        <f t="shared" si="51"/>
        <v>226</v>
      </c>
      <c r="S107" s="142">
        <f t="shared" si="52"/>
        <v>51.02040816326531</v>
      </c>
      <c r="T107" s="193">
        <v>1</v>
      </c>
    </row>
    <row r="108" spans="1:20" ht="17.25" customHeight="1">
      <c r="A108" s="176">
        <v>4</v>
      </c>
      <c r="B108" s="68" t="s">
        <v>118</v>
      </c>
      <c r="C108" s="37">
        <f t="shared" si="53"/>
        <v>198</v>
      </c>
      <c r="D108" s="37">
        <v>114</v>
      </c>
      <c r="E108" s="69">
        <v>84</v>
      </c>
      <c r="F108" s="69">
        <v>0</v>
      </c>
      <c r="G108" s="69"/>
      <c r="H108" s="37">
        <f t="shared" si="49"/>
        <v>198</v>
      </c>
      <c r="I108" s="37">
        <f t="shared" si="50"/>
        <v>108</v>
      </c>
      <c r="J108" s="69">
        <v>59</v>
      </c>
      <c r="K108" s="69">
        <v>0</v>
      </c>
      <c r="L108" s="69">
        <v>42</v>
      </c>
      <c r="M108" s="69">
        <v>7</v>
      </c>
      <c r="N108" s="69"/>
      <c r="O108" s="69"/>
      <c r="P108" s="37"/>
      <c r="Q108" s="70">
        <v>90</v>
      </c>
      <c r="R108" s="37">
        <f t="shared" si="51"/>
        <v>139</v>
      </c>
      <c r="S108" s="142">
        <f t="shared" si="52"/>
        <v>54.629629629629626</v>
      </c>
      <c r="T108" s="193">
        <v>29</v>
      </c>
    </row>
    <row r="109" spans="1:20" ht="17.25" customHeight="1">
      <c r="A109" s="176">
        <v>5</v>
      </c>
      <c r="B109" s="68" t="s">
        <v>119</v>
      </c>
      <c r="C109" s="37">
        <f t="shared" si="53"/>
        <v>281</v>
      </c>
      <c r="D109" s="37">
        <v>169</v>
      </c>
      <c r="E109" s="69">
        <v>112</v>
      </c>
      <c r="F109" s="69">
        <v>2</v>
      </c>
      <c r="G109" s="69"/>
      <c r="H109" s="37">
        <f t="shared" si="49"/>
        <v>279</v>
      </c>
      <c r="I109" s="37">
        <f t="shared" si="50"/>
        <v>124</v>
      </c>
      <c r="J109" s="69">
        <v>74</v>
      </c>
      <c r="K109" s="69">
        <v>1</v>
      </c>
      <c r="L109" s="69">
        <v>49</v>
      </c>
      <c r="M109" s="69"/>
      <c r="N109" s="69"/>
      <c r="O109" s="69"/>
      <c r="P109" s="37"/>
      <c r="Q109" s="70">
        <v>155</v>
      </c>
      <c r="R109" s="37">
        <f t="shared" si="51"/>
        <v>204</v>
      </c>
      <c r="S109" s="142">
        <f t="shared" si="52"/>
        <v>60.483870967741936</v>
      </c>
      <c r="T109" s="193">
        <v>51</v>
      </c>
    </row>
    <row r="110" spans="1:20" ht="17.25" customHeight="1">
      <c r="A110" s="176">
        <v>6</v>
      </c>
      <c r="B110" s="68" t="s">
        <v>134</v>
      </c>
      <c r="C110" s="37">
        <f t="shared" si="53"/>
        <v>238</v>
      </c>
      <c r="D110" s="37">
        <v>149</v>
      </c>
      <c r="E110" s="69">
        <v>89</v>
      </c>
      <c r="F110" s="69">
        <v>1</v>
      </c>
      <c r="G110" s="69"/>
      <c r="H110" s="37">
        <f>SUM(J110:Q110)</f>
        <v>237</v>
      </c>
      <c r="I110" s="37">
        <f>SUM(J110:P110)</f>
        <v>91</v>
      </c>
      <c r="J110" s="69">
        <v>57</v>
      </c>
      <c r="K110" s="69">
        <v>1</v>
      </c>
      <c r="L110" s="69">
        <v>33</v>
      </c>
      <c r="M110" s="69"/>
      <c r="N110" s="69"/>
      <c r="O110" s="69"/>
      <c r="P110" s="37"/>
      <c r="Q110" s="70">
        <v>146</v>
      </c>
      <c r="R110" s="37">
        <f>SUM(L110:Q110)</f>
        <v>179</v>
      </c>
      <c r="S110" s="142">
        <f>(J110+K110)/I110*100</f>
        <v>63.73626373626373</v>
      </c>
      <c r="T110" s="193"/>
    </row>
    <row r="111" spans="1:20" ht="17.25" customHeight="1">
      <c r="A111" s="176">
        <v>7</v>
      </c>
      <c r="B111" s="68" t="s">
        <v>116</v>
      </c>
      <c r="C111" s="37">
        <f t="shared" si="53"/>
        <v>259</v>
      </c>
      <c r="D111" s="37">
        <v>186</v>
      </c>
      <c r="E111" s="69">
        <v>73</v>
      </c>
      <c r="F111" s="69">
        <v>1</v>
      </c>
      <c r="G111" s="69"/>
      <c r="H111" s="37">
        <f t="shared" si="49"/>
        <v>258</v>
      </c>
      <c r="I111" s="37">
        <f t="shared" si="50"/>
        <v>93</v>
      </c>
      <c r="J111" s="69">
        <v>51</v>
      </c>
      <c r="K111" s="69">
        <v>0</v>
      </c>
      <c r="L111" s="69">
        <v>42</v>
      </c>
      <c r="M111" s="69"/>
      <c r="N111" s="69"/>
      <c r="O111" s="69"/>
      <c r="P111" s="37"/>
      <c r="Q111" s="70">
        <v>165</v>
      </c>
      <c r="R111" s="37">
        <f t="shared" si="51"/>
        <v>207</v>
      </c>
      <c r="S111" s="142">
        <f t="shared" si="52"/>
        <v>54.83870967741935</v>
      </c>
      <c r="T111" s="193">
        <v>29</v>
      </c>
    </row>
    <row r="112" spans="1:20" ht="17.25" customHeight="1">
      <c r="A112" s="67"/>
      <c r="B112" s="71"/>
      <c r="C112" s="37">
        <f t="shared" si="53"/>
        <v>0</v>
      </c>
      <c r="D112" s="37"/>
      <c r="E112" s="69"/>
      <c r="F112" s="69"/>
      <c r="G112" s="69"/>
      <c r="H112" s="37">
        <f t="shared" si="49"/>
        <v>0</v>
      </c>
      <c r="I112" s="37">
        <f t="shared" si="50"/>
        <v>0</v>
      </c>
      <c r="J112" s="69"/>
      <c r="K112" s="69"/>
      <c r="L112" s="69"/>
      <c r="M112" s="69"/>
      <c r="N112" s="69"/>
      <c r="O112" s="69"/>
      <c r="P112" s="37"/>
      <c r="Q112" s="70"/>
      <c r="R112" s="37">
        <f t="shared" si="51"/>
        <v>0</v>
      </c>
      <c r="S112" s="142"/>
      <c r="T112" s="193"/>
    </row>
    <row r="113" spans="1:33" s="108" customFormat="1" ht="17.25" customHeight="1">
      <c r="A113" s="173" t="s">
        <v>106</v>
      </c>
      <c r="B113" s="174" t="s">
        <v>107</v>
      </c>
      <c r="C113" s="83">
        <f aca="true" t="shared" si="54" ref="C113:R113">SUM(C114:C119)</f>
        <v>1944</v>
      </c>
      <c r="D113" s="83">
        <f t="shared" si="54"/>
        <v>917</v>
      </c>
      <c r="E113" s="83">
        <f t="shared" si="54"/>
        <v>1027</v>
      </c>
      <c r="F113" s="83">
        <f t="shared" si="54"/>
        <v>0</v>
      </c>
      <c r="G113" s="83">
        <f t="shared" si="54"/>
        <v>0</v>
      </c>
      <c r="H113" s="83">
        <f t="shared" si="54"/>
        <v>1944</v>
      </c>
      <c r="I113" s="83">
        <f t="shared" si="54"/>
        <v>1447</v>
      </c>
      <c r="J113" s="83">
        <f t="shared" si="54"/>
        <v>548</v>
      </c>
      <c r="K113" s="83">
        <f t="shared" si="54"/>
        <v>6</v>
      </c>
      <c r="L113" s="83">
        <f t="shared" si="54"/>
        <v>891</v>
      </c>
      <c r="M113" s="83">
        <f t="shared" si="54"/>
        <v>1</v>
      </c>
      <c r="N113" s="83">
        <f t="shared" si="54"/>
        <v>1</v>
      </c>
      <c r="O113" s="83">
        <f t="shared" si="54"/>
        <v>0</v>
      </c>
      <c r="P113" s="83">
        <f t="shared" si="54"/>
        <v>0</v>
      </c>
      <c r="Q113" s="83">
        <f t="shared" si="54"/>
        <v>497</v>
      </c>
      <c r="R113" s="83">
        <f t="shared" si="54"/>
        <v>1390</v>
      </c>
      <c r="S113" s="152">
        <f aca="true" t="shared" si="55" ref="S113:S119">(J113+K113)/I113*100</f>
        <v>38.28610919143055</v>
      </c>
      <c r="T113" s="177">
        <f>SUM(T114:T119)</f>
        <v>338</v>
      </c>
      <c r="U113" s="106"/>
      <c r="V113" s="106"/>
      <c r="W113" s="106"/>
      <c r="X113" s="106"/>
      <c r="Y113" s="106"/>
      <c r="Z113" s="106"/>
      <c r="AA113" s="106"/>
      <c r="AB113" s="106"/>
      <c r="AC113" s="106"/>
      <c r="AD113" s="106"/>
      <c r="AE113" s="106"/>
      <c r="AF113" s="106"/>
      <c r="AG113" s="107"/>
    </row>
    <row r="114" spans="1:20" ht="17.25" customHeight="1">
      <c r="A114" s="176">
        <v>1</v>
      </c>
      <c r="B114" s="68" t="s">
        <v>120</v>
      </c>
      <c r="C114" s="37">
        <f aca="true" t="shared" si="56" ref="C114:C119">SUM(D114:E114)</f>
        <v>442</v>
      </c>
      <c r="D114" s="37">
        <v>221</v>
      </c>
      <c r="E114" s="69">
        <v>221</v>
      </c>
      <c r="F114" s="69">
        <v>0</v>
      </c>
      <c r="G114" s="69">
        <v>0</v>
      </c>
      <c r="H114" s="37">
        <f aca="true" t="shared" si="57" ref="H114:H119">SUM(J114:Q114)</f>
        <v>442</v>
      </c>
      <c r="I114" s="37">
        <f aca="true" t="shared" si="58" ref="I114:I119">SUM(J114:P114)</f>
        <v>326</v>
      </c>
      <c r="J114" s="69">
        <v>132</v>
      </c>
      <c r="K114" s="69">
        <v>4</v>
      </c>
      <c r="L114" s="69">
        <v>189</v>
      </c>
      <c r="M114" s="69">
        <v>0</v>
      </c>
      <c r="N114" s="69">
        <v>1</v>
      </c>
      <c r="O114" s="69">
        <v>0</v>
      </c>
      <c r="P114" s="37">
        <v>0</v>
      </c>
      <c r="Q114" s="70">
        <v>116</v>
      </c>
      <c r="R114" s="37">
        <f aca="true" t="shared" si="59" ref="R114:R119">SUM(L114:Q114)</f>
        <v>306</v>
      </c>
      <c r="S114" s="142">
        <f t="shared" si="55"/>
        <v>41.717791411042946</v>
      </c>
      <c r="T114" s="193">
        <v>55</v>
      </c>
    </row>
    <row r="115" spans="1:20" ht="17.25" customHeight="1">
      <c r="A115" s="176">
        <v>2</v>
      </c>
      <c r="B115" s="71" t="s">
        <v>184</v>
      </c>
      <c r="C115" s="37">
        <f t="shared" si="56"/>
        <v>281</v>
      </c>
      <c r="D115" s="37">
        <v>140</v>
      </c>
      <c r="E115" s="69">
        <v>141</v>
      </c>
      <c r="F115" s="69">
        <v>0</v>
      </c>
      <c r="G115" s="69">
        <v>0</v>
      </c>
      <c r="H115" s="37">
        <f t="shared" si="57"/>
        <v>281</v>
      </c>
      <c r="I115" s="37">
        <f t="shared" si="58"/>
        <v>204</v>
      </c>
      <c r="J115" s="69">
        <v>76</v>
      </c>
      <c r="K115" s="69">
        <v>2</v>
      </c>
      <c r="L115" s="69">
        <v>126</v>
      </c>
      <c r="M115" s="69">
        <v>0</v>
      </c>
      <c r="N115" s="69">
        <v>0</v>
      </c>
      <c r="O115" s="69">
        <v>0</v>
      </c>
      <c r="P115" s="37">
        <v>0</v>
      </c>
      <c r="Q115" s="70">
        <v>77</v>
      </c>
      <c r="R115" s="37">
        <f t="shared" si="59"/>
        <v>203</v>
      </c>
      <c r="S115" s="142">
        <f>(J115+K115)/I115*100</f>
        <v>38.23529411764706</v>
      </c>
      <c r="T115" s="193">
        <v>50</v>
      </c>
    </row>
    <row r="116" spans="1:20" ht="17.25" customHeight="1">
      <c r="A116" s="176">
        <v>3</v>
      </c>
      <c r="B116" s="71" t="s">
        <v>113</v>
      </c>
      <c r="C116" s="37">
        <f t="shared" si="56"/>
        <v>438</v>
      </c>
      <c r="D116" s="37">
        <v>220</v>
      </c>
      <c r="E116" s="69">
        <v>218</v>
      </c>
      <c r="F116" s="69">
        <v>0</v>
      </c>
      <c r="G116" s="69">
        <v>0</v>
      </c>
      <c r="H116" s="37">
        <f t="shared" si="57"/>
        <v>438</v>
      </c>
      <c r="I116" s="37">
        <f t="shared" si="58"/>
        <v>310</v>
      </c>
      <c r="J116" s="69">
        <v>96</v>
      </c>
      <c r="K116" s="69">
        <v>0</v>
      </c>
      <c r="L116" s="69">
        <v>214</v>
      </c>
      <c r="M116" s="69">
        <v>0</v>
      </c>
      <c r="N116" s="69">
        <v>0</v>
      </c>
      <c r="O116" s="69">
        <v>0</v>
      </c>
      <c r="P116" s="37">
        <v>0</v>
      </c>
      <c r="Q116" s="70">
        <v>128</v>
      </c>
      <c r="R116" s="37">
        <f t="shared" si="59"/>
        <v>342</v>
      </c>
      <c r="S116" s="142">
        <f t="shared" si="55"/>
        <v>30.967741935483872</v>
      </c>
      <c r="T116" s="193">
        <v>110</v>
      </c>
    </row>
    <row r="117" spans="1:20" ht="17.25" customHeight="1">
      <c r="A117" s="176">
        <v>4</v>
      </c>
      <c r="B117" s="71" t="s">
        <v>114</v>
      </c>
      <c r="C117" s="37">
        <f t="shared" si="56"/>
        <v>410</v>
      </c>
      <c r="D117" s="37">
        <v>155</v>
      </c>
      <c r="E117" s="69">
        <v>255</v>
      </c>
      <c r="F117" s="69">
        <v>0</v>
      </c>
      <c r="G117" s="69">
        <v>0</v>
      </c>
      <c r="H117" s="37">
        <f t="shared" si="57"/>
        <v>410</v>
      </c>
      <c r="I117" s="37">
        <f t="shared" si="58"/>
        <v>326</v>
      </c>
      <c r="J117" s="69">
        <v>141</v>
      </c>
      <c r="K117" s="69">
        <v>0</v>
      </c>
      <c r="L117" s="69">
        <v>184</v>
      </c>
      <c r="M117" s="69">
        <v>1</v>
      </c>
      <c r="N117" s="69">
        <v>0</v>
      </c>
      <c r="O117" s="69">
        <v>0</v>
      </c>
      <c r="P117" s="37">
        <v>0</v>
      </c>
      <c r="Q117" s="70">
        <v>84</v>
      </c>
      <c r="R117" s="37">
        <f t="shared" si="59"/>
        <v>269</v>
      </c>
      <c r="S117" s="142">
        <f t="shared" si="55"/>
        <v>43.25153374233129</v>
      </c>
      <c r="T117" s="193">
        <v>69</v>
      </c>
    </row>
    <row r="118" spans="1:20" ht="17.25" customHeight="1">
      <c r="A118" s="176">
        <v>5</v>
      </c>
      <c r="B118" s="71" t="s">
        <v>130</v>
      </c>
      <c r="C118" s="37">
        <f t="shared" si="56"/>
        <v>366</v>
      </c>
      <c r="D118" s="37">
        <v>178</v>
      </c>
      <c r="E118" s="69">
        <v>188</v>
      </c>
      <c r="F118" s="69">
        <v>0</v>
      </c>
      <c r="G118" s="69">
        <v>0</v>
      </c>
      <c r="H118" s="37">
        <f t="shared" si="57"/>
        <v>366</v>
      </c>
      <c r="I118" s="37">
        <f t="shared" si="58"/>
        <v>274</v>
      </c>
      <c r="J118" s="69">
        <v>97</v>
      </c>
      <c r="K118" s="69">
        <v>0</v>
      </c>
      <c r="L118" s="69">
        <v>177</v>
      </c>
      <c r="M118" s="69">
        <v>0</v>
      </c>
      <c r="N118" s="69">
        <v>0</v>
      </c>
      <c r="O118" s="69">
        <v>0</v>
      </c>
      <c r="P118" s="37">
        <v>0</v>
      </c>
      <c r="Q118" s="70">
        <v>92</v>
      </c>
      <c r="R118" s="37">
        <f t="shared" si="59"/>
        <v>269</v>
      </c>
      <c r="S118" s="142">
        <f t="shared" si="55"/>
        <v>35.4014598540146</v>
      </c>
      <c r="T118" s="193">
        <v>54</v>
      </c>
    </row>
    <row r="119" spans="1:20" ht="17.25" customHeight="1">
      <c r="A119" s="176">
        <v>6</v>
      </c>
      <c r="B119" s="71" t="s">
        <v>172</v>
      </c>
      <c r="C119" s="37">
        <f t="shared" si="56"/>
        <v>7</v>
      </c>
      <c r="D119" s="37">
        <v>3</v>
      </c>
      <c r="E119" s="69">
        <v>4</v>
      </c>
      <c r="F119" s="69">
        <v>0</v>
      </c>
      <c r="G119" s="69"/>
      <c r="H119" s="37">
        <f t="shared" si="57"/>
        <v>7</v>
      </c>
      <c r="I119" s="37">
        <f t="shared" si="58"/>
        <v>7</v>
      </c>
      <c r="J119" s="69">
        <v>6</v>
      </c>
      <c r="K119" s="69">
        <v>0</v>
      </c>
      <c r="L119" s="69">
        <v>1</v>
      </c>
      <c r="M119" s="69">
        <v>0</v>
      </c>
      <c r="N119" s="69">
        <v>0</v>
      </c>
      <c r="O119" s="69">
        <v>0</v>
      </c>
      <c r="P119" s="37">
        <v>0</v>
      </c>
      <c r="Q119" s="70">
        <v>0</v>
      </c>
      <c r="R119" s="37">
        <f t="shared" si="59"/>
        <v>1</v>
      </c>
      <c r="S119" s="142">
        <f t="shared" si="55"/>
        <v>85.71428571428571</v>
      </c>
      <c r="T119" s="193"/>
    </row>
    <row r="120" spans="1:20" ht="17.25" customHeight="1">
      <c r="A120" s="67"/>
      <c r="B120" s="71"/>
      <c r="C120" s="37"/>
      <c r="D120" s="37"/>
      <c r="E120" s="69"/>
      <c r="F120" s="69"/>
      <c r="G120" s="69"/>
      <c r="H120" s="37"/>
      <c r="I120" s="37"/>
      <c r="J120" s="69"/>
      <c r="K120" s="69"/>
      <c r="L120" s="69"/>
      <c r="M120" s="69"/>
      <c r="N120" s="69"/>
      <c r="O120" s="69"/>
      <c r="P120" s="37"/>
      <c r="Q120" s="70"/>
      <c r="R120" s="145"/>
      <c r="S120" s="142"/>
      <c r="T120" s="193"/>
    </row>
    <row r="121" spans="1:19" ht="14.25" customHeight="1">
      <c r="A121" s="72"/>
      <c r="B121" s="73"/>
      <c r="C121" s="146"/>
      <c r="D121" s="146"/>
      <c r="E121" s="74"/>
      <c r="F121" s="74"/>
      <c r="G121" s="74"/>
      <c r="H121" s="146"/>
      <c r="I121" s="74"/>
      <c r="J121" s="74"/>
      <c r="K121" s="74"/>
      <c r="L121" s="74"/>
      <c r="M121" s="74"/>
      <c r="N121" s="75"/>
      <c r="O121" s="75"/>
      <c r="P121" s="38"/>
      <c r="Q121" s="76"/>
      <c r="R121" s="147"/>
      <c r="S121" s="148"/>
    </row>
    <row r="122" spans="1:33" s="78" customFormat="1" ht="18.75">
      <c r="A122" s="248" t="s">
        <v>193</v>
      </c>
      <c r="B122" s="248"/>
      <c r="C122" s="248"/>
      <c r="D122" s="248"/>
      <c r="E122" s="248"/>
      <c r="F122" s="30"/>
      <c r="G122" s="30"/>
      <c r="H122" s="30"/>
      <c r="I122" s="30"/>
      <c r="J122" s="30"/>
      <c r="K122" s="30"/>
      <c r="L122" s="30"/>
      <c r="M122" s="250" t="str">
        <f>A122</f>
        <v>Đồng Tháp, ngày 06 tháng 3 năm 2019</v>
      </c>
      <c r="N122" s="250"/>
      <c r="O122" s="250"/>
      <c r="P122" s="250"/>
      <c r="Q122" s="250"/>
      <c r="R122" s="250"/>
      <c r="S122" s="250"/>
      <c r="T122" s="194"/>
      <c r="U122" s="77"/>
      <c r="V122" s="77"/>
      <c r="W122" s="77"/>
      <c r="X122" s="77"/>
      <c r="Y122" s="77"/>
      <c r="Z122" s="77"/>
      <c r="AA122" s="77"/>
      <c r="AB122" s="77"/>
      <c r="AC122" s="77"/>
      <c r="AD122" s="77"/>
      <c r="AE122" s="77"/>
      <c r="AF122" s="77"/>
      <c r="AG122" s="89"/>
    </row>
    <row r="123" spans="1:33" s="81" customFormat="1" ht="19.5" customHeight="1">
      <c r="A123" s="266" t="s">
        <v>3</v>
      </c>
      <c r="B123" s="266"/>
      <c r="C123" s="266"/>
      <c r="D123" s="266"/>
      <c r="E123" s="266"/>
      <c r="F123" s="31"/>
      <c r="G123" s="31"/>
      <c r="H123" s="31"/>
      <c r="I123" s="31"/>
      <c r="J123" s="31"/>
      <c r="K123" s="31"/>
      <c r="L123" s="31"/>
      <c r="M123" s="31"/>
      <c r="N123" s="235" t="s">
        <v>194</v>
      </c>
      <c r="O123" s="235"/>
      <c r="P123" s="235"/>
      <c r="Q123" s="235"/>
      <c r="R123" s="235"/>
      <c r="S123" s="235"/>
      <c r="T123" s="195"/>
      <c r="U123" s="80"/>
      <c r="V123" s="80"/>
      <c r="W123" s="80"/>
      <c r="X123" s="80"/>
      <c r="Y123" s="80"/>
      <c r="Z123" s="80"/>
      <c r="AA123" s="80"/>
      <c r="AB123" s="80"/>
      <c r="AC123" s="80"/>
      <c r="AD123" s="80"/>
      <c r="AE123" s="80"/>
      <c r="AF123" s="80"/>
      <c r="AG123" s="90"/>
    </row>
    <row r="124" spans="1:33" s="116" customFormat="1" ht="18.75">
      <c r="A124" s="34"/>
      <c r="B124" s="251"/>
      <c r="C124" s="251"/>
      <c r="D124" s="251"/>
      <c r="E124" s="32"/>
      <c r="F124" s="32"/>
      <c r="G124" s="32"/>
      <c r="H124" s="32"/>
      <c r="I124" s="32"/>
      <c r="J124" s="32"/>
      <c r="K124" s="32"/>
      <c r="L124" s="32"/>
      <c r="M124" s="32"/>
      <c r="N124" s="235" t="s">
        <v>195</v>
      </c>
      <c r="O124" s="235"/>
      <c r="P124" s="235"/>
      <c r="Q124" s="235"/>
      <c r="R124" s="235"/>
      <c r="S124" s="235"/>
      <c r="T124" s="196"/>
      <c r="U124" s="79"/>
      <c r="V124" s="79"/>
      <c r="W124" s="79"/>
      <c r="X124" s="79"/>
      <c r="Y124" s="79"/>
      <c r="Z124" s="79"/>
      <c r="AA124" s="79"/>
      <c r="AB124" s="79"/>
      <c r="AC124" s="79"/>
      <c r="AD124" s="79"/>
      <c r="AE124" s="79"/>
      <c r="AF124" s="79"/>
      <c r="AG124" s="115"/>
    </row>
    <row r="125" spans="1:33" s="116" customFormat="1" ht="18.75">
      <c r="A125" s="34"/>
      <c r="B125" s="34"/>
      <c r="C125" s="34"/>
      <c r="D125" s="32"/>
      <c r="E125" s="32"/>
      <c r="F125" s="32"/>
      <c r="G125" s="32"/>
      <c r="H125" s="32"/>
      <c r="I125" s="32"/>
      <c r="J125" s="32"/>
      <c r="K125" s="32"/>
      <c r="L125" s="32"/>
      <c r="M125" s="32"/>
      <c r="N125" s="32"/>
      <c r="O125" s="32"/>
      <c r="P125" s="32"/>
      <c r="Q125" s="32"/>
      <c r="R125" s="34"/>
      <c r="S125" s="149"/>
      <c r="T125" s="196"/>
      <c r="U125" s="79"/>
      <c r="V125" s="79"/>
      <c r="W125" s="79"/>
      <c r="X125" s="79"/>
      <c r="Y125" s="79"/>
      <c r="Z125" s="79"/>
      <c r="AA125" s="79"/>
      <c r="AB125" s="79"/>
      <c r="AC125" s="79"/>
      <c r="AD125" s="79"/>
      <c r="AE125" s="79"/>
      <c r="AF125" s="79"/>
      <c r="AG125" s="115"/>
    </row>
    <row r="126" spans="1:33" s="116" customFormat="1" ht="18.75" hidden="1">
      <c r="A126" s="34" t="s">
        <v>23</v>
      </c>
      <c r="B126" s="34"/>
      <c r="C126" s="34"/>
      <c r="D126" s="32"/>
      <c r="E126" s="32"/>
      <c r="F126" s="32"/>
      <c r="G126" s="32"/>
      <c r="H126" s="32"/>
      <c r="I126" s="32"/>
      <c r="J126" s="32"/>
      <c r="K126" s="32"/>
      <c r="L126" s="32"/>
      <c r="M126" s="32"/>
      <c r="N126" s="32"/>
      <c r="O126" s="32"/>
      <c r="P126" s="32"/>
      <c r="Q126" s="32"/>
      <c r="R126" s="34"/>
      <c r="S126" s="149"/>
      <c r="T126" s="196"/>
      <c r="U126" s="79"/>
      <c r="V126" s="79"/>
      <c r="W126" s="79"/>
      <c r="X126" s="79"/>
      <c r="Y126" s="79"/>
      <c r="Z126" s="79"/>
      <c r="AA126" s="79"/>
      <c r="AB126" s="79"/>
      <c r="AC126" s="79"/>
      <c r="AD126" s="79"/>
      <c r="AE126" s="79"/>
      <c r="AF126" s="79"/>
      <c r="AG126" s="115"/>
    </row>
    <row r="127" spans="1:33" s="116" customFormat="1" ht="18.75" hidden="1">
      <c r="A127" s="34"/>
      <c r="B127" s="234" t="s">
        <v>29</v>
      </c>
      <c r="C127" s="234"/>
      <c r="D127" s="234"/>
      <c r="E127" s="234"/>
      <c r="F127" s="234"/>
      <c r="G127" s="234"/>
      <c r="H127" s="234"/>
      <c r="I127" s="234"/>
      <c r="J127" s="234"/>
      <c r="K127" s="234"/>
      <c r="L127" s="234"/>
      <c r="M127" s="234"/>
      <c r="N127" s="234"/>
      <c r="O127" s="234"/>
      <c r="P127" s="32"/>
      <c r="Q127" s="32"/>
      <c r="R127" s="34"/>
      <c r="S127" s="149"/>
      <c r="T127" s="196"/>
      <c r="U127" s="79"/>
      <c r="V127" s="79"/>
      <c r="W127" s="79"/>
      <c r="X127" s="79"/>
      <c r="Y127" s="79"/>
      <c r="Z127" s="79"/>
      <c r="AA127" s="79"/>
      <c r="AB127" s="79"/>
      <c r="AC127" s="79"/>
      <c r="AD127" s="79"/>
      <c r="AE127" s="79"/>
      <c r="AF127" s="79"/>
      <c r="AG127" s="115"/>
    </row>
    <row r="128" spans="1:33" s="116" customFormat="1" ht="18.75" hidden="1">
      <c r="A128" s="34"/>
      <c r="B128" s="234" t="s">
        <v>33</v>
      </c>
      <c r="C128" s="234"/>
      <c r="D128" s="234"/>
      <c r="E128" s="234"/>
      <c r="F128" s="234"/>
      <c r="G128" s="234"/>
      <c r="H128" s="234"/>
      <c r="I128" s="234"/>
      <c r="J128" s="234"/>
      <c r="K128" s="234"/>
      <c r="L128" s="234"/>
      <c r="M128" s="234"/>
      <c r="N128" s="234"/>
      <c r="O128" s="234"/>
      <c r="P128" s="32"/>
      <c r="Q128" s="32"/>
      <c r="R128" s="34"/>
      <c r="S128" s="149"/>
      <c r="T128" s="196"/>
      <c r="U128" s="79"/>
      <c r="V128" s="79"/>
      <c r="W128" s="79"/>
      <c r="X128" s="79"/>
      <c r="Y128" s="79"/>
      <c r="Z128" s="79"/>
      <c r="AA128" s="79"/>
      <c r="AB128" s="79"/>
      <c r="AC128" s="79"/>
      <c r="AD128" s="79"/>
      <c r="AE128" s="79"/>
      <c r="AF128" s="79"/>
      <c r="AG128" s="115"/>
    </row>
    <row r="129" spans="1:33" s="116" customFormat="1" ht="18.75" hidden="1">
      <c r="A129" s="34"/>
      <c r="B129" s="234" t="s">
        <v>30</v>
      </c>
      <c r="C129" s="234"/>
      <c r="D129" s="234"/>
      <c r="E129" s="234"/>
      <c r="F129" s="234"/>
      <c r="G129" s="234"/>
      <c r="H129" s="234"/>
      <c r="I129" s="234"/>
      <c r="J129" s="234"/>
      <c r="K129" s="234"/>
      <c r="L129" s="234"/>
      <c r="M129" s="234"/>
      <c r="N129" s="234"/>
      <c r="O129" s="234"/>
      <c r="P129" s="32"/>
      <c r="Q129" s="32"/>
      <c r="R129" s="34"/>
      <c r="S129" s="149"/>
      <c r="T129" s="196"/>
      <c r="U129" s="79"/>
      <c r="V129" s="79"/>
      <c r="W129" s="79"/>
      <c r="X129" s="79"/>
      <c r="Y129" s="79"/>
      <c r="Z129" s="79"/>
      <c r="AA129" s="79"/>
      <c r="AB129" s="79"/>
      <c r="AC129" s="79"/>
      <c r="AD129" s="79"/>
      <c r="AE129" s="79"/>
      <c r="AF129" s="79"/>
      <c r="AG129" s="115"/>
    </row>
    <row r="130" spans="1:33" s="116" customFormat="1" ht="15.75" customHeight="1" hidden="1">
      <c r="A130" s="33"/>
      <c r="B130" s="224" t="s">
        <v>31</v>
      </c>
      <c r="C130" s="224"/>
      <c r="D130" s="224"/>
      <c r="E130" s="224"/>
      <c r="F130" s="224"/>
      <c r="G130" s="224"/>
      <c r="H130" s="224"/>
      <c r="I130" s="224"/>
      <c r="J130" s="224"/>
      <c r="K130" s="224"/>
      <c r="L130" s="224"/>
      <c r="M130" s="224"/>
      <c r="N130" s="224"/>
      <c r="O130" s="224"/>
      <c r="P130" s="33"/>
      <c r="Q130" s="34"/>
      <c r="R130" s="34"/>
      <c r="S130" s="149"/>
      <c r="T130" s="196"/>
      <c r="U130" s="79"/>
      <c r="V130" s="79"/>
      <c r="W130" s="79"/>
      <c r="X130" s="79"/>
      <c r="Y130" s="79"/>
      <c r="Z130" s="79"/>
      <c r="AA130" s="79"/>
      <c r="AB130" s="79"/>
      <c r="AC130" s="79"/>
      <c r="AD130" s="79"/>
      <c r="AE130" s="79"/>
      <c r="AF130" s="79"/>
      <c r="AG130" s="115"/>
    </row>
    <row r="131" spans="1:33" s="116" customFormat="1" ht="15.75" customHeight="1">
      <c r="A131" s="33"/>
      <c r="B131" s="33"/>
      <c r="C131" s="33"/>
      <c r="D131" s="33"/>
      <c r="E131" s="33"/>
      <c r="F131" s="33"/>
      <c r="G131" s="33"/>
      <c r="H131" s="33"/>
      <c r="I131" s="33"/>
      <c r="J131" s="33"/>
      <c r="K131" s="33"/>
      <c r="L131" s="33"/>
      <c r="M131" s="33"/>
      <c r="N131" s="33"/>
      <c r="O131" s="33"/>
      <c r="P131" s="33"/>
      <c r="Q131" s="34"/>
      <c r="R131" s="34"/>
      <c r="S131" s="149"/>
      <c r="T131" s="196"/>
      <c r="U131" s="79"/>
      <c r="V131" s="79"/>
      <c r="W131" s="79"/>
      <c r="X131" s="79"/>
      <c r="Y131" s="79"/>
      <c r="Z131" s="79"/>
      <c r="AA131" s="79"/>
      <c r="AB131" s="79"/>
      <c r="AC131" s="79"/>
      <c r="AD131" s="79"/>
      <c r="AE131" s="79"/>
      <c r="AF131" s="79"/>
      <c r="AG131" s="115"/>
    </row>
    <row r="132" spans="1:33" s="116" customFormat="1" ht="18.75">
      <c r="A132" s="33"/>
      <c r="B132" s="33"/>
      <c r="C132" s="33"/>
      <c r="D132" s="33"/>
      <c r="E132" s="33"/>
      <c r="F132" s="33"/>
      <c r="G132" s="33"/>
      <c r="H132" s="33"/>
      <c r="I132" s="33"/>
      <c r="J132" s="33"/>
      <c r="K132" s="33"/>
      <c r="L132" s="33"/>
      <c r="M132" s="33"/>
      <c r="N132" s="33"/>
      <c r="O132" s="33"/>
      <c r="P132" s="33"/>
      <c r="Q132" s="34"/>
      <c r="R132" s="34"/>
      <c r="S132" s="149"/>
      <c r="T132" s="196"/>
      <c r="U132" s="79"/>
      <c r="V132" s="79"/>
      <c r="W132" s="79"/>
      <c r="X132" s="79"/>
      <c r="Y132" s="79"/>
      <c r="Z132" s="79"/>
      <c r="AA132" s="79"/>
      <c r="AB132" s="79"/>
      <c r="AC132" s="79"/>
      <c r="AD132" s="79"/>
      <c r="AE132" s="79"/>
      <c r="AF132" s="79"/>
      <c r="AG132" s="115"/>
    </row>
    <row r="133" spans="1:33" s="116" customFormat="1" ht="18.75">
      <c r="A133" s="34"/>
      <c r="B133" s="34"/>
      <c r="C133" s="34"/>
      <c r="D133" s="34"/>
      <c r="E133" s="34"/>
      <c r="F133" s="34"/>
      <c r="G133" s="34"/>
      <c r="H133" s="34"/>
      <c r="I133" s="34"/>
      <c r="J133" s="34"/>
      <c r="K133" s="34"/>
      <c r="L133" s="34"/>
      <c r="M133" s="34"/>
      <c r="N133" s="34"/>
      <c r="O133" s="34"/>
      <c r="P133" s="34"/>
      <c r="Q133" s="34"/>
      <c r="R133" s="34"/>
      <c r="S133" s="149"/>
      <c r="T133" s="196"/>
      <c r="U133" s="79"/>
      <c r="V133" s="79"/>
      <c r="W133" s="79"/>
      <c r="X133" s="79"/>
      <c r="Y133" s="79"/>
      <c r="Z133" s="79"/>
      <c r="AA133" s="79"/>
      <c r="AB133" s="79"/>
      <c r="AC133" s="79"/>
      <c r="AD133" s="79"/>
      <c r="AE133" s="79"/>
      <c r="AF133" s="79"/>
      <c r="AG133" s="115"/>
    </row>
    <row r="134" spans="1:33" s="116" customFormat="1" ht="18.75">
      <c r="A134" s="223" t="s">
        <v>166</v>
      </c>
      <c r="B134" s="223"/>
      <c r="C134" s="223"/>
      <c r="D134" s="223"/>
      <c r="E134" s="223"/>
      <c r="F134" s="34"/>
      <c r="G134" s="34"/>
      <c r="H134" s="34"/>
      <c r="I134" s="34"/>
      <c r="J134" s="34"/>
      <c r="K134" s="34"/>
      <c r="L134" s="34"/>
      <c r="M134" s="34"/>
      <c r="N134" s="223" t="s">
        <v>189</v>
      </c>
      <c r="O134" s="223"/>
      <c r="P134" s="223"/>
      <c r="Q134" s="223"/>
      <c r="R134" s="223"/>
      <c r="S134" s="223"/>
      <c r="T134" s="196"/>
      <c r="U134" s="79"/>
      <c r="V134" s="79"/>
      <c r="W134" s="79"/>
      <c r="X134" s="79"/>
      <c r="Y134" s="79"/>
      <c r="Z134" s="79"/>
      <c r="AA134" s="79"/>
      <c r="AB134" s="79"/>
      <c r="AC134" s="79"/>
      <c r="AD134" s="79"/>
      <c r="AE134" s="79"/>
      <c r="AF134" s="79"/>
      <c r="AG134" s="115"/>
    </row>
    <row r="135" spans="1:18" ht="15.75">
      <c r="A135" s="39"/>
      <c r="B135" s="39"/>
      <c r="C135" s="150"/>
      <c r="D135" s="150"/>
      <c r="E135" s="39"/>
      <c r="F135" s="39"/>
      <c r="G135" s="39"/>
      <c r="H135" s="150"/>
      <c r="I135" s="150"/>
      <c r="J135" s="39"/>
      <c r="K135" s="39"/>
      <c r="M135" s="39"/>
      <c r="N135" s="39"/>
      <c r="O135" s="39"/>
      <c r="P135" s="39"/>
      <c r="Q135" s="39"/>
      <c r="R135" s="150"/>
    </row>
    <row r="136" spans="1:18" ht="15.75">
      <c r="A136" s="39"/>
      <c r="B136" s="39"/>
      <c r="C136" s="150"/>
      <c r="D136" s="150"/>
      <c r="E136" s="39"/>
      <c r="F136" s="39"/>
      <c r="G136" s="39"/>
      <c r="H136" s="150"/>
      <c r="I136" s="150"/>
      <c r="J136" s="39"/>
      <c r="K136" s="39"/>
      <c r="M136" s="39"/>
      <c r="N136" s="39"/>
      <c r="O136" s="39"/>
      <c r="P136" s="39"/>
      <c r="Q136" s="39"/>
      <c r="R136" s="150"/>
    </row>
    <row r="137" spans="1:18" ht="15.75">
      <c r="A137" s="39"/>
      <c r="B137" s="39"/>
      <c r="C137" s="150"/>
      <c r="D137" s="150"/>
      <c r="E137" s="39"/>
      <c r="F137" s="39"/>
      <c r="G137" s="39"/>
      <c r="H137" s="150"/>
      <c r="I137" s="150"/>
      <c r="J137" s="39"/>
      <c r="K137" s="39"/>
      <c r="M137" s="39"/>
      <c r="N137" s="39"/>
      <c r="O137" s="39"/>
      <c r="P137" s="39"/>
      <c r="Q137" s="39"/>
      <c r="R137" s="150"/>
    </row>
  </sheetData>
  <sheetProtection/>
  <mergeCells count="45">
    <mergeCell ref="T6:T10"/>
    <mergeCell ref="A123:E123"/>
    <mergeCell ref="P2:S2"/>
    <mergeCell ref="P4:S4"/>
    <mergeCell ref="M9:M10"/>
    <mergeCell ref="E9:E10"/>
    <mergeCell ref="J9:J10"/>
    <mergeCell ref="S6:S10"/>
    <mergeCell ref="R6:R10"/>
    <mergeCell ref="H7:H10"/>
    <mergeCell ref="I7:P7"/>
    <mergeCell ref="K9:K10"/>
    <mergeCell ref="A11:B11"/>
    <mergeCell ref="A12:B12"/>
    <mergeCell ref="A6:B10"/>
    <mergeCell ref="D7:E8"/>
    <mergeCell ref="C7:C10"/>
    <mergeCell ref="D9:D10"/>
    <mergeCell ref="A122:E122"/>
    <mergeCell ref="N123:S123"/>
    <mergeCell ref="O9:O10"/>
    <mergeCell ref="L9:L10"/>
    <mergeCell ref="M122:S122"/>
    <mergeCell ref="B127:O127"/>
    <mergeCell ref="B124:D124"/>
    <mergeCell ref="E1:O1"/>
    <mergeCell ref="E2:O2"/>
    <mergeCell ref="E3:O3"/>
    <mergeCell ref="F6:F10"/>
    <mergeCell ref="G6:G10"/>
    <mergeCell ref="H6:Q6"/>
    <mergeCell ref="C6:E6"/>
    <mergeCell ref="P9:P10"/>
    <mergeCell ref="A3:D3"/>
    <mergeCell ref="A2:D2"/>
    <mergeCell ref="A134:E134"/>
    <mergeCell ref="N134:S134"/>
    <mergeCell ref="B130:O130"/>
    <mergeCell ref="Q7:Q10"/>
    <mergeCell ref="I8:I10"/>
    <mergeCell ref="J8:P8"/>
    <mergeCell ref="N9:N10"/>
    <mergeCell ref="B128:O128"/>
    <mergeCell ref="B129:O129"/>
    <mergeCell ref="N124:S124"/>
  </mergeCells>
  <printOptions/>
  <pageMargins left="0.65" right="0" top="0.24" bottom="0.28" header="0.511811023622047" footer="0.22"/>
  <pageSetup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sheetPr>
    <tabColor indexed="14"/>
  </sheetPr>
  <dimension ref="A1:AI182"/>
  <sheetViews>
    <sheetView view="pageBreakPreview" zoomScaleSheetLayoutView="100" workbookViewId="0" topLeftCell="A19">
      <selection activeCell="E3" sqref="E3:P3"/>
    </sheetView>
  </sheetViews>
  <sheetFormatPr defaultColWidth="9.00390625" defaultRowHeight="15.75"/>
  <cols>
    <col min="1" max="1" width="2.625" style="63" customWidth="1"/>
    <col min="2" max="2" width="9.625" style="27" customWidth="1"/>
    <col min="3" max="4" width="9.00390625" style="27" customWidth="1"/>
    <col min="5" max="5" width="8.375" style="27" customWidth="1"/>
    <col min="6" max="6" width="6.875" style="27" customWidth="1"/>
    <col min="7" max="7" width="3.25390625" style="27" customWidth="1"/>
    <col min="8" max="8" width="8.25390625" style="27" customWidth="1"/>
    <col min="9" max="9" width="8.00390625" style="27" customWidth="1"/>
    <col min="10" max="11" width="6.75390625" style="27" customWidth="1"/>
    <col min="12" max="12" width="4.75390625" style="27" customWidth="1"/>
    <col min="13" max="13" width="7.50390625" style="27" customWidth="1"/>
    <col min="14" max="14" width="7.25390625" style="27" customWidth="1"/>
    <col min="15" max="15" width="6.25390625" style="27" customWidth="1"/>
    <col min="16" max="16" width="4.375" style="27" customWidth="1"/>
    <col min="17" max="17" width="5.00390625" style="27" customWidth="1"/>
    <col min="18" max="18" width="8.375" style="27" customWidth="1"/>
    <col min="19" max="19" width="8.25390625" style="27" customWidth="1"/>
    <col min="20" max="20" width="4.625" style="136" customWidth="1"/>
    <col min="21" max="21" width="8.125" style="191" customWidth="1"/>
    <col min="22" max="22" width="7.00390625" style="92" customWidth="1"/>
    <col min="23" max="25" width="11.50390625" style="92" customWidth="1"/>
    <col min="26" max="35" width="7.625" style="92" customWidth="1"/>
    <col min="36" max="16384" width="9.00390625" style="93" customWidth="1"/>
  </cols>
  <sheetData>
    <row r="1" spans="1:21" ht="20.25" customHeight="1">
      <c r="A1" s="155" t="s">
        <v>16</v>
      </c>
      <c r="B1" s="28"/>
      <c r="C1" s="28"/>
      <c r="E1" s="236" t="s">
        <v>78</v>
      </c>
      <c r="F1" s="236"/>
      <c r="G1" s="236"/>
      <c r="H1" s="236"/>
      <c r="I1" s="236"/>
      <c r="J1" s="236"/>
      <c r="K1" s="236"/>
      <c r="L1" s="236"/>
      <c r="M1" s="236"/>
      <c r="N1" s="236"/>
      <c r="O1" s="236"/>
      <c r="P1" s="236"/>
      <c r="Q1" s="35" t="s">
        <v>79</v>
      </c>
      <c r="R1" s="35"/>
      <c r="S1" s="35"/>
      <c r="T1" s="129"/>
      <c r="U1" s="182"/>
    </row>
    <row r="2" spans="1:21" ht="17.25" customHeight="1">
      <c r="A2" s="247" t="s">
        <v>83</v>
      </c>
      <c r="B2" s="247"/>
      <c r="C2" s="247"/>
      <c r="D2" s="247"/>
      <c r="E2" s="237" t="s">
        <v>21</v>
      </c>
      <c r="F2" s="237"/>
      <c r="G2" s="237"/>
      <c r="H2" s="237"/>
      <c r="I2" s="237"/>
      <c r="J2" s="237"/>
      <c r="K2" s="237"/>
      <c r="L2" s="237"/>
      <c r="M2" s="237"/>
      <c r="N2" s="237"/>
      <c r="O2" s="237"/>
      <c r="P2" s="237"/>
      <c r="Q2" s="278" t="s">
        <v>86</v>
      </c>
      <c r="R2" s="278"/>
      <c r="S2" s="278"/>
      <c r="T2" s="278"/>
      <c r="U2" s="183"/>
    </row>
    <row r="3" spans="1:21" ht="14.25" customHeight="1">
      <c r="A3" s="247" t="s">
        <v>84</v>
      </c>
      <c r="B3" s="247"/>
      <c r="C3" s="247"/>
      <c r="D3" s="247"/>
      <c r="E3" s="236" t="str">
        <f>'Mẫu BC việc theo CHV Mẫu 06'!E3:O3</f>
        <v>5 tháng/năm 2019</v>
      </c>
      <c r="F3" s="279"/>
      <c r="G3" s="279"/>
      <c r="H3" s="279"/>
      <c r="I3" s="279"/>
      <c r="J3" s="279"/>
      <c r="K3" s="279"/>
      <c r="L3" s="279"/>
      <c r="M3" s="279"/>
      <c r="N3" s="279"/>
      <c r="O3" s="279"/>
      <c r="P3" s="279"/>
      <c r="Q3" s="35" t="s">
        <v>80</v>
      </c>
      <c r="R3" s="40"/>
      <c r="S3" s="35"/>
      <c r="T3" s="129"/>
      <c r="U3" s="184"/>
    </row>
    <row r="4" spans="1:21" ht="14.25" customHeight="1">
      <c r="A4" s="155" t="s">
        <v>65</v>
      </c>
      <c r="B4" s="28"/>
      <c r="C4" s="28"/>
      <c r="D4" s="28"/>
      <c r="E4" s="28"/>
      <c r="F4" s="28"/>
      <c r="G4" s="28"/>
      <c r="H4" s="28"/>
      <c r="I4" s="28"/>
      <c r="J4" s="28"/>
      <c r="K4" s="28"/>
      <c r="L4" s="28"/>
      <c r="M4" s="28"/>
      <c r="N4" s="28"/>
      <c r="O4" s="41"/>
      <c r="P4" s="41"/>
      <c r="Q4" s="277" t="s">
        <v>85</v>
      </c>
      <c r="R4" s="277"/>
      <c r="S4" s="277"/>
      <c r="T4" s="277"/>
      <c r="U4" s="183"/>
    </row>
    <row r="5" spans="2:21" ht="15" customHeight="1">
      <c r="B5" s="19"/>
      <c r="C5" s="19"/>
      <c r="Q5" s="282" t="s">
        <v>61</v>
      </c>
      <c r="R5" s="282"/>
      <c r="S5" s="282"/>
      <c r="T5" s="282"/>
      <c r="U5" s="182"/>
    </row>
    <row r="6" spans="1:21" ht="22.5" customHeight="1">
      <c r="A6" s="216" t="s">
        <v>38</v>
      </c>
      <c r="B6" s="217"/>
      <c r="C6" s="244" t="s">
        <v>66</v>
      </c>
      <c r="D6" s="245"/>
      <c r="E6" s="246"/>
      <c r="F6" s="238" t="s">
        <v>55</v>
      </c>
      <c r="G6" s="228" t="s">
        <v>67</v>
      </c>
      <c r="H6" s="241" t="s">
        <v>57</v>
      </c>
      <c r="I6" s="242"/>
      <c r="J6" s="242"/>
      <c r="K6" s="242"/>
      <c r="L6" s="242"/>
      <c r="M6" s="242"/>
      <c r="N6" s="242"/>
      <c r="O6" s="242"/>
      <c r="P6" s="242"/>
      <c r="Q6" s="242"/>
      <c r="R6" s="243"/>
      <c r="S6" s="262" t="s">
        <v>68</v>
      </c>
      <c r="T6" s="274" t="s">
        <v>81</v>
      </c>
      <c r="U6" s="283" t="s">
        <v>191</v>
      </c>
    </row>
    <row r="7" spans="1:35" s="35" customFormat="1" ht="16.5" customHeight="1">
      <c r="A7" s="218"/>
      <c r="B7" s="219"/>
      <c r="C7" s="262" t="s">
        <v>25</v>
      </c>
      <c r="D7" s="252" t="s">
        <v>5</v>
      </c>
      <c r="E7" s="225"/>
      <c r="F7" s="239"/>
      <c r="G7" s="229"/>
      <c r="H7" s="228" t="s">
        <v>19</v>
      </c>
      <c r="I7" s="252" t="s">
        <v>58</v>
      </c>
      <c r="J7" s="253"/>
      <c r="K7" s="253"/>
      <c r="L7" s="253"/>
      <c r="M7" s="253"/>
      <c r="N7" s="253"/>
      <c r="O7" s="253"/>
      <c r="P7" s="253"/>
      <c r="Q7" s="254"/>
      <c r="R7" s="225" t="s">
        <v>70</v>
      </c>
      <c r="S7" s="229"/>
      <c r="T7" s="275"/>
      <c r="U7" s="284"/>
      <c r="V7" s="61"/>
      <c r="W7" s="61"/>
      <c r="X7" s="61"/>
      <c r="Y7" s="61"/>
      <c r="Z7" s="61"/>
      <c r="AA7" s="61"/>
      <c r="AB7" s="61"/>
      <c r="AC7" s="61"/>
      <c r="AD7" s="61"/>
      <c r="AE7" s="61"/>
      <c r="AF7" s="61"/>
      <c r="AG7" s="61"/>
      <c r="AH7" s="61"/>
      <c r="AI7" s="61"/>
    </row>
    <row r="8" spans="1:21" ht="15.75" customHeight="1">
      <c r="A8" s="218"/>
      <c r="B8" s="219"/>
      <c r="C8" s="229"/>
      <c r="D8" s="240"/>
      <c r="E8" s="227"/>
      <c r="F8" s="239"/>
      <c r="G8" s="229"/>
      <c r="H8" s="229"/>
      <c r="I8" s="228" t="s">
        <v>19</v>
      </c>
      <c r="J8" s="231" t="s">
        <v>5</v>
      </c>
      <c r="K8" s="232"/>
      <c r="L8" s="232"/>
      <c r="M8" s="232"/>
      <c r="N8" s="232"/>
      <c r="O8" s="232"/>
      <c r="P8" s="232"/>
      <c r="Q8" s="233"/>
      <c r="R8" s="226"/>
      <c r="S8" s="229"/>
      <c r="T8" s="275"/>
      <c r="U8" s="284"/>
    </row>
    <row r="9" spans="1:21" ht="15.75" customHeight="1">
      <c r="A9" s="218"/>
      <c r="B9" s="219"/>
      <c r="C9" s="229"/>
      <c r="D9" s="262" t="s">
        <v>71</v>
      </c>
      <c r="E9" s="262" t="s">
        <v>72</v>
      </c>
      <c r="F9" s="239"/>
      <c r="G9" s="229"/>
      <c r="H9" s="229"/>
      <c r="I9" s="229"/>
      <c r="J9" s="233" t="s">
        <v>73</v>
      </c>
      <c r="K9" s="255" t="s">
        <v>74</v>
      </c>
      <c r="L9" s="262" t="s">
        <v>62</v>
      </c>
      <c r="M9" s="281" t="s">
        <v>59</v>
      </c>
      <c r="N9" s="228" t="s">
        <v>75</v>
      </c>
      <c r="O9" s="228" t="s">
        <v>60</v>
      </c>
      <c r="P9" s="228" t="s">
        <v>76</v>
      </c>
      <c r="Q9" s="228" t="s">
        <v>77</v>
      </c>
      <c r="R9" s="226"/>
      <c r="S9" s="229"/>
      <c r="T9" s="275"/>
      <c r="U9" s="284"/>
    </row>
    <row r="10" spans="1:21" ht="67.5" customHeight="1">
      <c r="A10" s="260"/>
      <c r="B10" s="261"/>
      <c r="C10" s="230"/>
      <c r="D10" s="230"/>
      <c r="E10" s="230"/>
      <c r="F10" s="240"/>
      <c r="G10" s="230"/>
      <c r="H10" s="230"/>
      <c r="I10" s="230"/>
      <c r="J10" s="233"/>
      <c r="K10" s="255"/>
      <c r="L10" s="280"/>
      <c r="M10" s="281"/>
      <c r="N10" s="230"/>
      <c r="O10" s="230" t="s">
        <v>60</v>
      </c>
      <c r="P10" s="230" t="s">
        <v>76</v>
      </c>
      <c r="Q10" s="230" t="s">
        <v>77</v>
      </c>
      <c r="R10" s="227"/>
      <c r="S10" s="230"/>
      <c r="T10" s="276"/>
      <c r="U10" s="285"/>
    </row>
    <row r="11" spans="1:21" ht="11.25" customHeight="1">
      <c r="A11" s="256" t="s">
        <v>4</v>
      </c>
      <c r="B11" s="257"/>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30">
        <v>18</v>
      </c>
      <c r="U11" s="185"/>
    </row>
    <row r="12" spans="1:35" s="95" customFormat="1" ht="18.75" customHeight="1">
      <c r="A12" s="287" t="s">
        <v>17</v>
      </c>
      <c r="B12" s="288"/>
      <c r="C12" s="82">
        <f aca="true" t="shared" si="0" ref="C12:R12">C13+C30</f>
        <v>1934975295</v>
      </c>
      <c r="D12" s="82">
        <f t="shared" si="0"/>
        <v>1571561831</v>
      </c>
      <c r="E12" s="82">
        <f t="shared" si="0"/>
        <v>363413464</v>
      </c>
      <c r="F12" s="82">
        <f t="shared" si="0"/>
        <v>9618001</v>
      </c>
      <c r="G12" s="82">
        <f t="shared" si="0"/>
        <v>0</v>
      </c>
      <c r="H12" s="82">
        <f t="shared" si="0"/>
        <v>1925357294</v>
      </c>
      <c r="I12" s="82">
        <f t="shared" si="0"/>
        <v>856890436</v>
      </c>
      <c r="J12" s="82">
        <f t="shared" si="0"/>
        <v>96636681</v>
      </c>
      <c r="K12" s="82">
        <f t="shared" si="0"/>
        <v>29385478</v>
      </c>
      <c r="L12" s="82">
        <f t="shared" si="0"/>
        <v>42671</v>
      </c>
      <c r="M12" s="82">
        <f t="shared" si="0"/>
        <v>715681637</v>
      </c>
      <c r="N12" s="82">
        <f t="shared" si="0"/>
        <v>14891909</v>
      </c>
      <c r="O12" s="82">
        <f t="shared" si="0"/>
        <v>232769</v>
      </c>
      <c r="P12" s="82">
        <f t="shared" si="0"/>
        <v>0</v>
      </c>
      <c r="Q12" s="82">
        <f t="shared" si="0"/>
        <v>19291</v>
      </c>
      <c r="R12" s="82">
        <f t="shared" si="0"/>
        <v>1068466858</v>
      </c>
      <c r="S12" s="82">
        <f aca="true" t="shared" si="1" ref="S12:S48">SUM(M12:R12)</f>
        <v>1799292464</v>
      </c>
      <c r="T12" s="46">
        <f aca="true" t="shared" si="2" ref="T12:T34">(K12+L12+J12)/I12*100</f>
        <v>14.711896025876522</v>
      </c>
      <c r="U12" s="178">
        <f>U13+U30</f>
        <v>460494121</v>
      </c>
      <c r="V12" s="94"/>
      <c r="W12" s="94"/>
      <c r="X12" s="94"/>
      <c r="Y12" s="94"/>
      <c r="Z12" s="94"/>
      <c r="AA12" s="94"/>
      <c r="AB12" s="94"/>
      <c r="AC12" s="94"/>
      <c r="AD12" s="94"/>
      <c r="AE12" s="94"/>
      <c r="AF12" s="94"/>
      <c r="AG12" s="94"/>
      <c r="AH12" s="94"/>
      <c r="AI12" s="94"/>
    </row>
    <row r="13" spans="1:35" s="172" customFormat="1" ht="16.5" customHeight="1">
      <c r="A13" s="167" t="s">
        <v>4</v>
      </c>
      <c r="B13" s="175" t="s">
        <v>108</v>
      </c>
      <c r="C13" s="167">
        <f>SUM(C14:C29)</f>
        <v>369511596</v>
      </c>
      <c r="D13" s="167">
        <f>SUM(D14:D29)</f>
        <v>360833155</v>
      </c>
      <c r="E13" s="167">
        <f>SUM(E14:E29)</f>
        <v>8678441</v>
      </c>
      <c r="F13" s="167">
        <f>SUM(F14:F29)</f>
        <v>55074</v>
      </c>
      <c r="G13" s="167">
        <f>SUM(G14:G29)</f>
        <v>0</v>
      </c>
      <c r="H13" s="167">
        <f aca="true" t="shared" si="3" ref="H13:H29">SUM(J13:R13)</f>
        <v>369456522</v>
      </c>
      <c r="I13" s="167">
        <f aca="true" t="shared" si="4" ref="I13:I29">SUM(J13:Q13)</f>
        <v>146070752</v>
      </c>
      <c r="J13" s="167">
        <f aca="true" t="shared" si="5" ref="J13:R13">SUM(J14:J29)</f>
        <v>3144212</v>
      </c>
      <c r="K13" s="167">
        <f t="shared" si="5"/>
        <v>0</v>
      </c>
      <c r="L13" s="167">
        <f t="shared" si="5"/>
        <v>0</v>
      </c>
      <c r="M13" s="167">
        <f t="shared" si="5"/>
        <v>142329140</v>
      </c>
      <c r="N13" s="167">
        <f t="shared" si="5"/>
        <v>597400</v>
      </c>
      <c r="O13" s="167">
        <f t="shared" si="5"/>
        <v>0</v>
      </c>
      <c r="P13" s="167">
        <f t="shared" si="5"/>
        <v>0</v>
      </c>
      <c r="Q13" s="167">
        <f t="shared" si="5"/>
        <v>0</v>
      </c>
      <c r="R13" s="167">
        <f t="shared" si="5"/>
        <v>223385770</v>
      </c>
      <c r="S13" s="169">
        <f t="shared" si="1"/>
        <v>366312310</v>
      </c>
      <c r="T13" s="170">
        <f t="shared" si="2"/>
        <v>2.1525267426568737</v>
      </c>
      <c r="U13" s="179">
        <f>SUM(U14:U29)</f>
        <v>169948042</v>
      </c>
      <c r="V13" s="171"/>
      <c r="W13" s="171"/>
      <c r="X13" s="171"/>
      <c r="Y13" s="171"/>
      <c r="Z13" s="171"/>
      <c r="AA13" s="171"/>
      <c r="AB13" s="171"/>
      <c r="AC13" s="171"/>
      <c r="AD13" s="171"/>
      <c r="AE13" s="171"/>
      <c r="AF13" s="171"/>
      <c r="AG13" s="171"/>
      <c r="AH13" s="171"/>
      <c r="AI13" s="171"/>
    </row>
    <row r="14" spans="1:35" s="97" customFormat="1" ht="11.25" customHeight="1">
      <c r="A14" s="44">
        <v>1</v>
      </c>
      <c r="B14" s="121" t="s">
        <v>110</v>
      </c>
      <c r="C14" s="44">
        <f aca="true" t="shared" si="6" ref="C14:C29">SUM(D14:E14)</f>
        <v>19533166</v>
      </c>
      <c r="D14" s="44">
        <v>19533166</v>
      </c>
      <c r="E14" s="44">
        <v>0</v>
      </c>
      <c r="F14" s="44">
        <v>0</v>
      </c>
      <c r="G14" s="44"/>
      <c r="H14" s="44">
        <f t="shared" si="3"/>
        <v>19533166</v>
      </c>
      <c r="I14" s="44">
        <f t="shared" si="4"/>
        <v>19533166</v>
      </c>
      <c r="J14" s="44">
        <v>0</v>
      </c>
      <c r="K14" s="44">
        <v>0</v>
      </c>
      <c r="L14" s="44">
        <v>0</v>
      </c>
      <c r="M14" s="44">
        <v>19533166</v>
      </c>
      <c r="N14" s="44">
        <v>0</v>
      </c>
      <c r="O14" s="44">
        <v>0</v>
      </c>
      <c r="P14" s="44">
        <v>0</v>
      </c>
      <c r="Q14" s="44">
        <v>0</v>
      </c>
      <c r="R14" s="45">
        <v>0</v>
      </c>
      <c r="S14" s="45">
        <f t="shared" si="1"/>
        <v>19533166</v>
      </c>
      <c r="T14" s="131">
        <f t="shared" si="2"/>
        <v>0</v>
      </c>
      <c r="U14" s="180"/>
      <c r="V14" s="96"/>
      <c r="W14" s="96"/>
      <c r="X14" s="96"/>
      <c r="Y14" s="96"/>
      <c r="Z14" s="96"/>
      <c r="AA14" s="96"/>
      <c r="AB14" s="96"/>
      <c r="AC14" s="96"/>
      <c r="AD14" s="96"/>
      <c r="AE14" s="96"/>
      <c r="AF14" s="96"/>
      <c r="AG14" s="96"/>
      <c r="AH14" s="96"/>
      <c r="AI14" s="96"/>
    </row>
    <row r="15" spans="1:35" s="97" customFormat="1" ht="11.25" customHeight="1">
      <c r="A15" s="44">
        <v>2</v>
      </c>
      <c r="B15" s="121" t="s">
        <v>152</v>
      </c>
      <c r="C15" s="44">
        <f t="shared" si="6"/>
        <v>200</v>
      </c>
      <c r="D15" s="44">
        <v>0</v>
      </c>
      <c r="E15" s="44">
        <v>200</v>
      </c>
      <c r="F15" s="44">
        <v>0</v>
      </c>
      <c r="G15" s="44"/>
      <c r="H15" s="44">
        <f t="shared" si="3"/>
        <v>200</v>
      </c>
      <c r="I15" s="44">
        <f t="shared" si="4"/>
        <v>200</v>
      </c>
      <c r="J15" s="44">
        <v>200</v>
      </c>
      <c r="K15" s="44">
        <v>0</v>
      </c>
      <c r="L15" s="44">
        <v>0</v>
      </c>
      <c r="M15" s="44">
        <v>0</v>
      </c>
      <c r="N15" s="44">
        <v>0</v>
      </c>
      <c r="O15" s="44">
        <v>0</v>
      </c>
      <c r="P15" s="44">
        <v>0</v>
      </c>
      <c r="Q15" s="44">
        <v>0</v>
      </c>
      <c r="R15" s="45">
        <v>0</v>
      </c>
      <c r="S15" s="45">
        <f t="shared" si="1"/>
        <v>0</v>
      </c>
      <c r="T15" s="131">
        <f t="shared" si="2"/>
        <v>100</v>
      </c>
      <c r="U15" s="180"/>
      <c r="V15" s="96"/>
      <c r="W15" s="96"/>
      <c r="X15" s="96"/>
      <c r="Y15" s="96"/>
      <c r="Z15" s="96"/>
      <c r="AA15" s="96"/>
      <c r="AB15" s="96"/>
      <c r="AC15" s="96"/>
      <c r="AD15" s="96"/>
      <c r="AE15" s="96"/>
      <c r="AF15" s="96"/>
      <c r="AG15" s="96"/>
      <c r="AH15" s="96"/>
      <c r="AI15" s="96"/>
    </row>
    <row r="16" spans="1:35" s="97" customFormat="1" ht="11.25" customHeight="1">
      <c r="A16" s="44">
        <v>3</v>
      </c>
      <c r="B16" s="121" t="s">
        <v>147</v>
      </c>
      <c r="C16" s="44">
        <f t="shared" si="6"/>
        <v>859584</v>
      </c>
      <c r="D16" s="44">
        <v>389825</v>
      </c>
      <c r="E16" s="44">
        <v>469759</v>
      </c>
      <c r="F16" s="44">
        <v>0</v>
      </c>
      <c r="G16" s="44"/>
      <c r="H16" s="44">
        <f t="shared" si="3"/>
        <v>859584</v>
      </c>
      <c r="I16" s="44">
        <f t="shared" si="4"/>
        <v>469759</v>
      </c>
      <c r="J16" s="44">
        <v>45525</v>
      </c>
      <c r="K16" s="44">
        <v>0</v>
      </c>
      <c r="L16" s="44">
        <v>0</v>
      </c>
      <c r="M16" s="44">
        <v>424234</v>
      </c>
      <c r="N16" s="44">
        <v>0</v>
      </c>
      <c r="O16" s="44">
        <v>0</v>
      </c>
      <c r="P16" s="44">
        <v>0</v>
      </c>
      <c r="Q16" s="44">
        <v>0</v>
      </c>
      <c r="R16" s="45">
        <v>389825</v>
      </c>
      <c r="S16" s="45">
        <f t="shared" si="1"/>
        <v>814059</v>
      </c>
      <c r="T16" s="131">
        <f t="shared" si="2"/>
        <v>9.69113949919001</v>
      </c>
      <c r="U16" s="180">
        <v>200200</v>
      </c>
      <c r="V16" s="98"/>
      <c r="W16" s="98"/>
      <c r="X16" s="98"/>
      <c r="Y16" s="98"/>
      <c r="Z16" s="98"/>
      <c r="AA16" s="98"/>
      <c r="AB16" s="98"/>
      <c r="AC16" s="98"/>
      <c r="AD16" s="98"/>
      <c r="AE16" s="98"/>
      <c r="AF16" s="98"/>
      <c r="AG16" s="98"/>
      <c r="AH16" s="98"/>
      <c r="AI16" s="98"/>
    </row>
    <row r="17" spans="1:35" s="97" customFormat="1" ht="11.25" customHeight="1">
      <c r="A17" s="44">
        <v>4</v>
      </c>
      <c r="B17" s="121" t="s">
        <v>112</v>
      </c>
      <c r="C17" s="44">
        <f t="shared" si="6"/>
        <v>56353580</v>
      </c>
      <c r="D17" s="44">
        <f>54252045+90458</f>
        <v>54342503</v>
      </c>
      <c r="E17" s="44">
        <f>2101535-90458</f>
        <v>2011077</v>
      </c>
      <c r="F17" s="44">
        <v>50700</v>
      </c>
      <c r="G17" s="44"/>
      <c r="H17" s="44">
        <f t="shared" si="3"/>
        <v>56302880</v>
      </c>
      <c r="I17" s="44">
        <f t="shared" si="4"/>
        <v>5445764</v>
      </c>
      <c r="J17" s="44">
        <v>499730</v>
      </c>
      <c r="K17" s="44">
        <v>0</v>
      </c>
      <c r="L17" s="44">
        <v>0</v>
      </c>
      <c r="M17" s="44">
        <v>4946034</v>
      </c>
      <c r="N17" s="44">
        <v>0</v>
      </c>
      <c r="O17" s="44">
        <v>0</v>
      </c>
      <c r="P17" s="44">
        <v>0</v>
      </c>
      <c r="Q17" s="44">
        <v>0</v>
      </c>
      <c r="R17" s="45">
        <v>50857116</v>
      </c>
      <c r="S17" s="45">
        <f t="shared" si="1"/>
        <v>55803150</v>
      </c>
      <c r="T17" s="131">
        <f t="shared" si="2"/>
        <v>9.176490204129301</v>
      </c>
      <c r="U17" s="180">
        <v>16448419</v>
      </c>
      <c r="V17" s="98"/>
      <c r="W17" s="98"/>
      <c r="X17" s="98"/>
      <c r="Y17" s="98"/>
      <c r="Z17" s="98"/>
      <c r="AA17" s="98"/>
      <c r="AB17" s="98"/>
      <c r="AC17" s="98"/>
      <c r="AD17" s="98"/>
      <c r="AE17" s="98"/>
      <c r="AF17" s="98"/>
      <c r="AG17" s="98"/>
      <c r="AH17" s="98"/>
      <c r="AI17" s="98"/>
    </row>
    <row r="18" spans="1:35" s="126" customFormat="1" ht="11.25" customHeight="1">
      <c r="A18" s="117">
        <v>5</v>
      </c>
      <c r="B18" s="124" t="s">
        <v>150</v>
      </c>
      <c r="C18" s="117">
        <f t="shared" si="6"/>
        <v>3827480</v>
      </c>
      <c r="D18" s="117">
        <v>1988520</v>
      </c>
      <c r="E18" s="117">
        <v>1838960</v>
      </c>
      <c r="F18" s="117">
        <v>0</v>
      </c>
      <c r="G18" s="117"/>
      <c r="H18" s="117">
        <f t="shared" si="3"/>
        <v>3827480</v>
      </c>
      <c r="I18" s="117">
        <f t="shared" si="4"/>
        <v>1040735</v>
      </c>
      <c r="J18" s="117">
        <v>157909</v>
      </c>
      <c r="K18" s="117">
        <v>0</v>
      </c>
      <c r="L18" s="117">
        <v>0</v>
      </c>
      <c r="M18" s="117">
        <v>882826</v>
      </c>
      <c r="N18" s="117">
        <v>0</v>
      </c>
      <c r="O18" s="117">
        <v>0</v>
      </c>
      <c r="P18" s="117">
        <v>0</v>
      </c>
      <c r="Q18" s="117">
        <v>0</v>
      </c>
      <c r="R18" s="118">
        <v>2786745</v>
      </c>
      <c r="S18" s="118">
        <f t="shared" si="1"/>
        <v>3669571</v>
      </c>
      <c r="T18" s="132">
        <f t="shared" si="2"/>
        <v>15.17283458325126</v>
      </c>
      <c r="U18" s="186"/>
      <c r="V18" s="125"/>
      <c r="W18" s="125"/>
      <c r="X18" s="125"/>
      <c r="Y18" s="125"/>
      <c r="Z18" s="125"/>
      <c r="AA18" s="125"/>
      <c r="AB18" s="125"/>
      <c r="AC18" s="125"/>
      <c r="AD18" s="125"/>
      <c r="AE18" s="125"/>
      <c r="AF18" s="125"/>
      <c r="AG18" s="125"/>
      <c r="AH18" s="125"/>
      <c r="AI18" s="125"/>
    </row>
    <row r="19" spans="1:35" s="97" customFormat="1" ht="11.25" customHeight="1">
      <c r="A19" s="44">
        <v>6</v>
      </c>
      <c r="B19" s="121" t="s">
        <v>151</v>
      </c>
      <c r="C19" s="44">
        <f t="shared" si="6"/>
        <v>319614</v>
      </c>
      <c r="D19" s="44">
        <v>154073</v>
      </c>
      <c r="E19" s="44">
        <v>165541</v>
      </c>
      <c r="F19" s="44">
        <v>0</v>
      </c>
      <c r="G19" s="44"/>
      <c r="H19" s="44">
        <f t="shared" si="3"/>
        <v>319614</v>
      </c>
      <c r="I19" s="44">
        <f t="shared" si="4"/>
        <v>165541</v>
      </c>
      <c r="J19" s="44">
        <v>22051</v>
      </c>
      <c r="K19" s="44">
        <v>0</v>
      </c>
      <c r="L19" s="44">
        <v>0</v>
      </c>
      <c r="M19" s="44">
        <v>143490</v>
      </c>
      <c r="N19" s="44">
        <v>0</v>
      </c>
      <c r="O19" s="44">
        <v>0</v>
      </c>
      <c r="P19" s="44">
        <v>0</v>
      </c>
      <c r="Q19" s="44">
        <v>0</v>
      </c>
      <c r="R19" s="45">
        <v>154073</v>
      </c>
      <c r="S19" s="45">
        <f t="shared" si="1"/>
        <v>297563</v>
      </c>
      <c r="T19" s="131">
        <f t="shared" si="2"/>
        <v>13.320567110262715</v>
      </c>
      <c r="U19" s="180">
        <v>122000</v>
      </c>
      <c r="V19" s="98"/>
      <c r="W19" s="98"/>
      <c r="X19" s="98"/>
      <c r="Y19" s="98"/>
      <c r="Z19" s="98"/>
      <c r="AA19" s="98"/>
      <c r="AB19" s="98"/>
      <c r="AC19" s="98"/>
      <c r="AD19" s="98"/>
      <c r="AE19" s="98"/>
      <c r="AF19" s="98"/>
      <c r="AG19" s="98"/>
      <c r="AH19" s="98"/>
      <c r="AI19" s="98"/>
    </row>
    <row r="20" spans="1:35" s="97" customFormat="1" ht="11.25" customHeight="1">
      <c r="A20" s="44">
        <v>7</v>
      </c>
      <c r="B20" s="121" t="s">
        <v>177</v>
      </c>
      <c r="C20" s="44">
        <f t="shared" si="6"/>
        <v>2300</v>
      </c>
      <c r="D20" s="44">
        <v>0</v>
      </c>
      <c r="E20" s="44">
        <v>2300</v>
      </c>
      <c r="F20" s="44">
        <v>0</v>
      </c>
      <c r="G20" s="44"/>
      <c r="H20" s="44">
        <f t="shared" si="3"/>
        <v>2300</v>
      </c>
      <c r="I20" s="44">
        <f t="shared" si="4"/>
        <v>2300</v>
      </c>
      <c r="J20" s="44">
        <v>2100</v>
      </c>
      <c r="K20" s="44">
        <v>0</v>
      </c>
      <c r="L20" s="44">
        <v>0</v>
      </c>
      <c r="M20" s="44">
        <v>200</v>
      </c>
      <c r="N20" s="44">
        <v>0</v>
      </c>
      <c r="O20" s="44">
        <v>0</v>
      </c>
      <c r="P20" s="44">
        <v>0</v>
      </c>
      <c r="Q20" s="44">
        <v>0</v>
      </c>
      <c r="R20" s="45">
        <v>0</v>
      </c>
      <c r="S20" s="45">
        <f t="shared" si="1"/>
        <v>200</v>
      </c>
      <c r="T20" s="131">
        <f t="shared" si="2"/>
        <v>91.30434782608695</v>
      </c>
      <c r="U20" s="180"/>
      <c r="V20" s="98"/>
      <c r="W20" s="98"/>
      <c r="X20" s="98"/>
      <c r="Y20" s="98"/>
      <c r="Z20" s="98"/>
      <c r="AA20" s="98"/>
      <c r="AB20" s="98"/>
      <c r="AC20" s="98"/>
      <c r="AD20" s="98"/>
      <c r="AE20" s="98"/>
      <c r="AF20" s="98"/>
      <c r="AG20" s="98"/>
      <c r="AH20" s="98"/>
      <c r="AI20" s="98"/>
    </row>
    <row r="21" spans="1:35" s="97" customFormat="1" ht="11.25" customHeight="1">
      <c r="A21" s="44">
        <v>8</v>
      </c>
      <c r="B21" s="121" t="s">
        <v>148</v>
      </c>
      <c r="C21" s="44">
        <f t="shared" si="6"/>
        <v>27154918</v>
      </c>
      <c r="D21" s="44">
        <v>27113718</v>
      </c>
      <c r="E21" s="44">
        <v>41200</v>
      </c>
      <c r="F21" s="44">
        <v>0</v>
      </c>
      <c r="G21" s="44"/>
      <c r="H21" s="44">
        <f t="shared" si="3"/>
        <v>27154918</v>
      </c>
      <c r="I21" s="44">
        <f t="shared" si="4"/>
        <v>678380</v>
      </c>
      <c r="J21" s="44">
        <v>46878</v>
      </c>
      <c r="K21" s="44">
        <v>0</v>
      </c>
      <c r="L21" s="44">
        <v>0</v>
      </c>
      <c r="M21" s="44">
        <v>631502</v>
      </c>
      <c r="N21" s="44">
        <v>0</v>
      </c>
      <c r="O21" s="44">
        <v>0</v>
      </c>
      <c r="P21" s="44">
        <v>0</v>
      </c>
      <c r="Q21" s="44">
        <v>0</v>
      </c>
      <c r="R21" s="45">
        <v>26476538</v>
      </c>
      <c r="S21" s="45">
        <f t="shared" si="1"/>
        <v>27108040</v>
      </c>
      <c r="T21" s="131">
        <f t="shared" si="2"/>
        <v>6.910286270232023</v>
      </c>
      <c r="U21" s="180">
        <v>25982216</v>
      </c>
      <c r="V21" s="98"/>
      <c r="W21" s="98"/>
      <c r="X21" s="98"/>
      <c r="Y21" s="98"/>
      <c r="Z21" s="98"/>
      <c r="AA21" s="98"/>
      <c r="AB21" s="98"/>
      <c r="AC21" s="98"/>
      <c r="AD21" s="98"/>
      <c r="AE21" s="98"/>
      <c r="AF21" s="98"/>
      <c r="AG21" s="98"/>
      <c r="AH21" s="98"/>
      <c r="AI21" s="98"/>
    </row>
    <row r="22" spans="1:35" s="97" customFormat="1" ht="11.25" customHeight="1">
      <c r="A22" s="44">
        <v>9</v>
      </c>
      <c r="B22" s="121" t="s">
        <v>175</v>
      </c>
      <c r="C22" s="44">
        <f>SUM(D22:E22)</f>
        <v>200</v>
      </c>
      <c r="D22" s="44">
        <v>0</v>
      </c>
      <c r="E22" s="44">
        <v>200</v>
      </c>
      <c r="F22" s="44">
        <v>0</v>
      </c>
      <c r="G22" s="44"/>
      <c r="H22" s="44">
        <f>SUM(J22:R22)</f>
        <v>200</v>
      </c>
      <c r="I22" s="44">
        <f>SUM(J22:Q22)</f>
        <v>200</v>
      </c>
      <c r="J22" s="44">
        <v>200</v>
      </c>
      <c r="K22" s="44">
        <v>0</v>
      </c>
      <c r="L22" s="44">
        <v>0</v>
      </c>
      <c r="M22" s="44">
        <v>0</v>
      </c>
      <c r="N22" s="44">
        <v>0</v>
      </c>
      <c r="O22" s="44">
        <v>0</v>
      </c>
      <c r="P22" s="44">
        <v>0</v>
      </c>
      <c r="Q22" s="44">
        <v>0</v>
      </c>
      <c r="R22" s="45">
        <v>0</v>
      </c>
      <c r="S22" s="45">
        <f>SUM(M22:R22)</f>
        <v>0</v>
      </c>
      <c r="T22" s="131">
        <f>(K22+L22+J22)/I22*100</f>
        <v>100</v>
      </c>
      <c r="U22" s="180"/>
      <c r="V22" s="98"/>
      <c r="W22" s="98"/>
      <c r="X22" s="98"/>
      <c r="Y22" s="98"/>
      <c r="Z22" s="98"/>
      <c r="AA22" s="98"/>
      <c r="AB22" s="98"/>
      <c r="AC22" s="98"/>
      <c r="AD22" s="98"/>
      <c r="AE22" s="98"/>
      <c r="AF22" s="98"/>
      <c r="AG22" s="98"/>
      <c r="AH22" s="98"/>
      <c r="AI22" s="98"/>
    </row>
    <row r="23" spans="1:35" s="97" customFormat="1" ht="11.25" customHeight="1">
      <c r="A23" s="44">
        <v>10</v>
      </c>
      <c r="B23" s="121" t="s">
        <v>168</v>
      </c>
      <c r="C23" s="44">
        <f t="shared" si="6"/>
        <v>200528</v>
      </c>
      <c r="D23" s="44">
        <v>200028</v>
      </c>
      <c r="E23" s="44">
        <v>500</v>
      </c>
      <c r="F23" s="44">
        <v>0</v>
      </c>
      <c r="G23" s="44"/>
      <c r="H23" s="44">
        <f t="shared" si="3"/>
        <v>200528</v>
      </c>
      <c r="I23" s="44">
        <f t="shared" si="4"/>
        <v>500</v>
      </c>
      <c r="J23" s="44">
        <v>500</v>
      </c>
      <c r="K23" s="44">
        <v>0</v>
      </c>
      <c r="L23" s="44">
        <v>0</v>
      </c>
      <c r="M23" s="44">
        <v>0</v>
      </c>
      <c r="N23" s="44">
        <v>0</v>
      </c>
      <c r="O23" s="44">
        <v>0</v>
      </c>
      <c r="P23" s="44">
        <v>0</v>
      </c>
      <c r="Q23" s="44">
        <v>0</v>
      </c>
      <c r="R23" s="45">
        <v>200028</v>
      </c>
      <c r="S23" s="45">
        <f t="shared" si="1"/>
        <v>200028</v>
      </c>
      <c r="T23" s="131">
        <f t="shared" si="2"/>
        <v>100</v>
      </c>
      <c r="U23" s="180">
        <v>200028</v>
      </c>
      <c r="V23" s="98"/>
      <c r="W23" s="98"/>
      <c r="X23" s="98"/>
      <c r="Y23" s="98"/>
      <c r="Z23" s="98"/>
      <c r="AA23" s="98"/>
      <c r="AB23" s="98"/>
      <c r="AC23" s="98"/>
      <c r="AD23" s="98"/>
      <c r="AE23" s="98"/>
      <c r="AF23" s="98"/>
      <c r="AG23" s="98"/>
      <c r="AH23" s="98"/>
      <c r="AI23" s="98"/>
    </row>
    <row r="24" spans="1:35" s="97" customFormat="1" ht="11.25" customHeight="1">
      <c r="A24" s="44">
        <v>11</v>
      </c>
      <c r="B24" s="121" t="s">
        <v>146</v>
      </c>
      <c r="C24" s="44">
        <f t="shared" si="6"/>
        <v>153500332</v>
      </c>
      <c r="D24" s="44">
        <v>151259625</v>
      </c>
      <c r="E24" s="44">
        <v>2240707</v>
      </c>
      <c r="F24" s="44">
        <v>4374</v>
      </c>
      <c r="G24" s="44"/>
      <c r="H24" s="44">
        <f>SUM(J24:R24)</f>
        <v>153495958</v>
      </c>
      <c r="I24" s="44">
        <f>SUM(J24:Q24)</f>
        <v>89584016</v>
      </c>
      <c r="J24" s="44">
        <v>2327225</v>
      </c>
      <c r="K24" s="44">
        <v>0</v>
      </c>
      <c r="L24" s="44">
        <v>0</v>
      </c>
      <c r="M24" s="44">
        <v>87256791</v>
      </c>
      <c r="N24" s="44">
        <v>0</v>
      </c>
      <c r="O24" s="44">
        <v>0</v>
      </c>
      <c r="P24" s="44">
        <v>0</v>
      </c>
      <c r="Q24" s="44">
        <v>0</v>
      </c>
      <c r="R24" s="45">
        <v>63911942</v>
      </c>
      <c r="S24" s="45">
        <f t="shared" si="1"/>
        <v>151168733</v>
      </c>
      <c r="T24" s="131">
        <f t="shared" si="2"/>
        <v>2.5978127615980067</v>
      </c>
      <c r="U24" s="180">
        <v>60837777</v>
      </c>
      <c r="V24" s="98"/>
      <c r="W24" s="98"/>
      <c r="X24" s="98"/>
      <c r="Y24" s="98"/>
      <c r="Z24" s="98"/>
      <c r="AA24" s="98"/>
      <c r="AB24" s="98"/>
      <c r="AC24" s="98"/>
      <c r="AD24" s="98"/>
      <c r="AE24" s="98"/>
      <c r="AF24" s="98"/>
      <c r="AG24" s="98"/>
      <c r="AH24" s="98"/>
      <c r="AI24" s="98"/>
    </row>
    <row r="25" spans="1:35" s="97" customFormat="1" ht="11.25" customHeight="1">
      <c r="A25" s="44">
        <v>12</v>
      </c>
      <c r="B25" s="121" t="s">
        <v>145</v>
      </c>
      <c r="C25" s="44">
        <f t="shared" si="6"/>
        <v>97866756</v>
      </c>
      <c r="D25" s="44">
        <v>97818882</v>
      </c>
      <c r="E25" s="44">
        <v>47874</v>
      </c>
      <c r="F25" s="44">
        <v>0</v>
      </c>
      <c r="G25" s="44"/>
      <c r="H25" s="44">
        <f>SUM(J25:R25)</f>
        <v>97866756</v>
      </c>
      <c r="I25" s="44">
        <f>SUM(J25:Q25)</f>
        <v>19257253</v>
      </c>
      <c r="J25" s="44">
        <v>39694</v>
      </c>
      <c r="K25" s="44">
        <v>0</v>
      </c>
      <c r="L25" s="44">
        <v>0</v>
      </c>
      <c r="M25" s="44">
        <v>18620159</v>
      </c>
      <c r="N25" s="44">
        <v>597400</v>
      </c>
      <c r="O25" s="44">
        <v>0</v>
      </c>
      <c r="P25" s="44">
        <v>0</v>
      </c>
      <c r="Q25" s="44">
        <v>0</v>
      </c>
      <c r="R25" s="45">
        <v>78609503</v>
      </c>
      <c r="S25" s="45">
        <f t="shared" si="1"/>
        <v>97827062</v>
      </c>
      <c r="T25" s="131">
        <f t="shared" si="2"/>
        <v>0.20612493381065305</v>
      </c>
      <c r="U25" s="180">
        <v>66157402</v>
      </c>
      <c r="V25" s="98"/>
      <c r="W25" s="98"/>
      <c r="X25" s="98"/>
      <c r="Y25" s="98"/>
      <c r="Z25" s="98"/>
      <c r="AA25" s="98"/>
      <c r="AB25" s="98"/>
      <c r="AC25" s="98"/>
      <c r="AD25" s="98"/>
      <c r="AE25" s="98"/>
      <c r="AF25" s="98"/>
      <c r="AG25" s="98"/>
      <c r="AH25" s="98"/>
      <c r="AI25" s="98"/>
    </row>
    <row r="26" spans="1:35" s="97" customFormat="1" ht="11.25" customHeight="1">
      <c r="A26" s="44">
        <v>13</v>
      </c>
      <c r="B26" s="121" t="s">
        <v>187</v>
      </c>
      <c r="C26" s="44">
        <f>SUM(D26:E26)</f>
        <v>9891738</v>
      </c>
      <c r="D26" s="44">
        <v>8032815</v>
      </c>
      <c r="E26" s="44">
        <v>1858923</v>
      </c>
      <c r="F26" s="44">
        <v>0</v>
      </c>
      <c r="G26" s="44"/>
      <c r="H26" s="44">
        <f>SUM(J26:R26)</f>
        <v>9891738</v>
      </c>
      <c r="I26" s="44">
        <f>SUM(J26:Q26)</f>
        <v>9891738</v>
      </c>
      <c r="J26" s="44">
        <v>1600</v>
      </c>
      <c r="K26" s="44">
        <v>0</v>
      </c>
      <c r="L26" s="44">
        <v>0</v>
      </c>
      <c r="M26" s="44">
        <v>9890138</v>
      </c>
      <c r="N26" s="44">
        <v>0</v>
      </c>
      <c r="O26" s="44">
        <v>0</v>
      </c>
      <c r="P26" s="44">
        <v>0</v>
      </c>
      <c r="Q26" s="44">
        <v>0</v>
      </c>
      <c r="R26" s="45">
        <v>0</v>
      </c>
      <c r="S26" s="45">
        <f t="shared" si="1"/>
        <v>9890138</v>
      </c>
      <c r="T26" s="131">
        <f t="shared" si="2"/>
        <v>0.016175115030341483</v>
      </c>
      <c r="U26" s="180"/>
      <c r="V26" s="98"/>
      <c r="W26" s="98"/>
      <c r="X26" s="98"/>
      <c r="Y26" s="98"/>
      <c r="Z26" s="98"/>
      <c r="AA26" s="98"/>
      <c r="AB26" s="98"/>
      <c r="AC26" s="98"/>
      <c r="AD26" s="98"/>
      <c r="AE26" s="98"/>
      <c r="AF26" s="98"/>
      <c r="AG26" s="98"/>
      <c r="AH26" s="98"/>
      <c r="AI26" s="98"/>
    </row>
    <row r="27" spans="1:35" s="97" customFormat="1" ht="11.25" customHeight="1">
      <c r="A27" s="44">
        <v>14</v>
      </c>
      <c r="B27" s="121" t="s">
        <v>189</v>
      </c>
      <c r="C27" s="44">
        <f>SUM(D27:E27)</f>
        <v>1200</v>
      </c>
      <c r="D27" s="44">
        <v>0</v>
      </c>
      <c r="E27" s="44">
        <v>1200</v>
      </c>
      <c r="F27" s="44">
        <v>0</v>
      </c>
      <c r="G27" s="44"/>
      <c r="H27" s="44">
        <f>SUM(J27:R27)</f>
        <v>1200</v>
      </c>
      <c r="I27" s="44">
        <f>SUM(J27:Q27)</f>
        <v>1200</v>
      </c>
      <c r="J27" s="44">
        <v>600</v>
      </c>
      <c r="K27" s="44">
        <v>0</v>
      </c>
      <c r="L27" s="44">
        <v>0</v>
      </c>
      <c r="M27" s="44">
        <v>600</v>
      </c>
      <c r="N27" s="44">
        <v>0</v>
      </c>
      <c r="O27" s="44">
        <v>0</v>
      </c>
      <c r="P27" s="44">
        <v>0</v>
      </c>
      <c r="Q27" s="44">
        <v>0</v>
      </c>
      <c r="R27" s="45">
        <v>0</v>
      </c>
      <c r="S27" s="45">
        <f t="shared" si="1"/>
        <v>600</v>
      </c>
      <c r="T27" s="131">
        <f t="shared" si="2"/>
        <v>50</v>
      </c>
      <c r="U27" s="180"/>
      <c r="V27" s="98"/>
      <c r="W27" s="98"/>
      <c r="X27" s="98"/>
      <c r="Y27" s="98"/>
      <c r="Z27" s="98"/>
      <c r="AA27" s="98"/>
      <c r="AB27" s="98"/>
      <c r="AC27" s="98"/>
      <c r="AD27" s="98"/>
      <c r="AE27" s="98"/>
      <c r="AF27" s="98"/>
      <c r="AG27" s="98"/>
      <c r="AH27" s="98"/>
      <c r="AI27" s="98"/>
    </row>
    <row r="28" spans="1:35" s="97" customFormat="1" ht="11.25" customHeight="1">
      <c r="A28" s="44">
        <v>15</v>
      </c>
      <c r="B28" s="121" t="s">
        <v>190</v>
      </c>
      <c r="C28" s="44">
        <f t="shared" si="6"/>
        <v>0</v>
      </c>
      <c r="D28" s="44">
        <v>0</v>
      </c>
      <c r="E28" s="44">
        <v>0</v>
      </c>
      <c r="F28" s="44">
        <v>0</v>
      </c>
      <c r="G28" s="44"/>
      <c r="H28" s="44">
        <f>SUM(J28:R28)</f>
        <v>0</v>
      </c>
      <c r="I28" s="44">
        <f>SUM(J28:Q28)</f>
        <v>0</v>
      </c>
      <c r="J28" s="44">
        <v>0</v>
      </c>
      <c r="K28" s="44">
        <v>0</v>
      </c>
      <c r="L28" s="44">
        <v>0</v>
      </c>
      <c r="M28" s="44">
        <v>0</v>
      </c>
      <c r="N28" s="44">
        <v>0</v>
      </c>
      <c r="O28" s="44">
        <v>0</v>
      </c>
      <c r="P28" s="44">
        <v>0</v>
      </c>
      <c r="Q28" s="44">
        <v>0</v>
      </c>
      <c r="R28" s="45">
        <v>0</v>
      </c>
      <c r="S28" s="45">
        <f t="shared" si="1"/>
        <v>0</v>
      </c>
      <c r="T28" s="131" t="e">
        <f t="shared" si="2"/>
        <v>#DIV/0!</v>
      </c>
      <c r="U28" s="180">
        <v>0</v>
      </c>
      <c r="V28" s="98"/>
      <c r="W28" s="98"/>
      <c r="X28" s="98"/>
      <c r="Y28" s="98"/>
      <c r="Z28" s="98"/>
      <c r="AA28" s="98"/>
      <c r="AB28" s="98"/>
      <c r="AC28" s="98"/>
      <c r="AD28" s="98"/>
      <c r="AE28" s="98"/>
      <c r="AF28" s="98"/>
      <c r="AG28" s="98"/>
      <c r="AH28" s="98"/>
      <c r="AI28" s="98"/>
    </row>
    <row r="29" spans="1:35" s="97" customFormat="1" ht="16.5" customHeight="1">
      <c r="A29" s="44"/>
      <c r="B29" s="121"/>
      <c r="C29" s="44">
        <f t="shared" si="6"/>
        <v>0</v>
      </c>
      <c r="D29" s="44"/>
      <c r="E29" s="44"/>
      <c r="F29" s="44"/>
      <c r="G29" s="44"/>
      <c r="H29" s="44">
        <f t="shared" si="3"/>
        <v>0</v>
      </c>
      <c r="I29" s="44">
        <f t="shared" si="4"/>
        <v>0</v>
      </c>
      <c r="J29" s="44"/>
      <c r="K29" s="44"/>
      <c r="L29" s="44"/>
      <c r="M29" s="44"/>
      <c r="N29" s="44"/>
      <c r="O29" s="44"/>
      <c r="P29" s="44"/>
      <c r="Q29" s="44"/>
      <c r="R29" s="45"/>
      <c r="S29" s="45">
        <f t="shared" si="1"/>
        <v>0</v>
      </c>
      <c r="T29" s="131" t="e">
        <f t="shared" si="2"/>
        <v>#DIV/0!</v>
      </c>
      <c r="U29" s="180"/>
      <c r="V29" s="98"/>
      <c r="W29" s="98"/>
      <c r="X29" s="98"/>
      <c r="Y29" s="98"/>
      <c r="Z29" s="98"/>
      <c r="AA29" s="98"/>
      <c r="AB29" s="98"/>
      <c r="AC29" s="98"/>
      <c r="AD29" s="98"/>
      <c r="AE29" s="98"/>
      <c r="AF29" s="98"/>
      <c r="AG29" s="98"/>
      <c r="AH29" s="98"/>
      <c r="AI29" s="98"/>
    </row>
    <row r="30" spans="1:35" s="100" customFormat="1" ht="16.5" customHeight="1">
      <c r="A30" s="82" t="s">
        <v>88</v>
      </c>
      <c r="B30" s="122" t="s">
        <v>109</v>
      </c>
      <c r="C30" s="82">
        <f aca="true" t="shared" si="7" ref="C30:R30">C31+C36+C42+C47+C53+C60+C70+C81+C89+C97+C104+C113</f>
        <v>1565463699</v>
      </c>
      <c r="D30" s="82">
        <f t="shared" si="7"/>
        <v>1210728676</v>
      </c>
      <c r="E30" s="82">
        <f t="shared" si="7"/>
        <v>354735023</v>
      </c>
      <c r="F30" s="82">
        <f t="shared" si="7"/>
        <v>9562927</v>
      </c>
      <c r="G30" s="82">
        <f t="shared" si="7"/>
        <v>0</v>
      </c>
      <c r="H30" s="82">
        <f t="shared" si="7"/>
        <v>1555900772</v>
      </c>
      <c r="I30" s="82">
        <f t="shared" si="7"/>
        <v>710819684</v>
      </c>
      <c r="J30" s="82">
        <f t="shared" si="7"/>
        <v>93492469</v>
      </c>
      <c r="K30" s="82">
        <f t="shared" si="7"/>
        <v>29385478</v>
      </c>
      <c r="L30" s="82">
        <f t="shared" si="7"/>
        <v>42671</v>
      </c>
      <c r="M30" s="82">
        <f t="shared" si="7"/>
        <v>573352497</v>
      </c>
      <c r="N30" s="82">
        <f t="shared" si="7"/>
        <v>14294509</v>
      </c>
      <c r="O30" s="82">
        <f t="shared" si="7"/>
        <v>232769</v>
      </c>
      <c r="P30" s="82">
        <f t="shared" si="7"/>
        <v>0</v>
      </c>
      <c r="Q30" s="82">
        <f t="shared" si="7"/>
        <v>19291</v>
      </c>
      <c r="R30" s="82">
        <f t="shared" si="7"/>
        <v>845081088</v>
      </c>
      <c r="S30" s="128">
        <f t="shared" si="1"/>
        <v>1432980154</v>
      </c>
      <c r="T30" s="133">
        <f t="shared" si="2"/>
        <v>17.29279883025862</v>
      </c>
      <c r="U30" s="181">
        <f>U31+U36+U42+U47+U53+U60+U70+U81+U89+U97+U104+U113</f>
        <v>290546079</v>
      </c>
      <c r="V30" s="99"/>
      <c r="W30" s="99"/>
      <c r="X30" s="99"/>
      <c r="Y30" s="99"/>
      <c r="Z30" s="99"/>
      <c r="AA30" s="99"/>
      <c r="AB30" s="99"/>
      <c r="AC30" s="99"/>
      <c r="AD30" s="99"/>
      <c r="AE30" s="99"/>
      <c r="AF30" s="99"/>
      <c r="AG30" s="99"/>
      <c r="AH30" s="99"/>
      <c r="AI30" s="99"/>
    </row>
    <row r="31" spans="1:35" s="172" customFormat="1" ht="16.5" customHeight="1">
      <c r="A31" s="167" t="s">
        <v>0</v>
      </c>
      <c r="B31" s="168" t="s">
        <v>87</v>
      </c>
      <c r="C31" s="167">
        <f>SUM(C32:C35)</f>
        <v>86290766</v>
      </c>
      <c r="D31" s="167">
        <f>SUM(D32:D35)</f>
        <v>75209991</v>
      </c>
      <c r="E31" s="167">
        <f>SUM(E32:E35)</f>
        <v>11080775</v>
      </c>
      <c r="F31" s="167">
        <f>SUM(F32:F35)</f>
        <v>6641</v>
      </c>
      <c r="G31" s="167">
        <f>SUM(G32:G35)</f>
        <v>0</v>
      </c>
      <c r="H31" s="167">
        <f aca="true" t="shared" si="8" ref="H31:H50">SUM(J31:R31)</f>
        <v>86284125</v>
      </c>
      <c r="I31" s="167">
        <f aca="true" t="shared" si="9" ref="I31:I50">SUM(J31:Q31)</f>
        <v>40736420</v>
      </c>
      <c r="J31" s="167">
        <f aca="true" t="shared" si="10" ref="J31:R31">SUM(J32:J35)</f>
        <v>8023471</v>
      </c>
      <c r="K31" s="167">
        <f t="shared" si="10"/>
        <v>3712944</v>
      </c>
      <c r="L31" s="167">
        <f t="shared" si="10"/>
        <v>0</v>
      </c>
      <c r="M31" s="167">
        <f t="shared" si="10"/>
        <v>28072758</v>
      </c>
      <c r="N31" s="167">
        <f t="shared" si="10"/>
        <v>927247</v>
      </c>
      <c r="O31" s="167">
        <f t="shared" si="10"/>
        <v>0</v>
      </c>
      <c r="P31" s="167">
        <f t="shared" si="10"/>
        <v>0</v>
      </c>
      <c r="Q31" s="167">
        <f t="shared" si="10"/>
        <v>0</v>
      </c>
      <c r="R31" s="167">
        <f t="shared" si="10"/>
        <v>45547705</v>
      </c>
      <c r="S31" s="169">
        <f t="shared" si="1"/>
        <v>74547710</v>
      </c>
      <c r="T31" s="170">
        <f t="shared" si="2"/>
        <v>28.810619588073767</v>
      </c>
      <c r="U31" s="179">
        <f>SUM(U32:U34)</f>
        <v>8548056</v>
      </c>
      <c r="V31" s="171"/>
      <c r="W31" s="171"/>
      <c r="X31" s="171"/>
      <c r="Y31" s="171"/>
      <c r="Z31" s="171"/>
      <c r="AA31" s="171"/>
      <c r="AB31" s="171"/>
      <c r="AC31" s="171"/>
      <c r="AD31" s="171"/>
      <c r="AE31" s="171"/>
      <c r="AF31" s="171"/>
      <c r="AG31" s="171"/>
      <c r="AH31" s="171"/>
      <c r="AI31" s="171"/>
    </row>
    <row r="32" spans="1:35" s="97" customFormat="1" ht="16.5" customHeight="1">
      <c r="A32" s="44" t="s">
        <v>26</v>
      </c>
      <c r="B32" s="121" t="s">
        <v>143</v>
      </c>
      <c r="C32" s="44">
        <f>SUM(D32:E32)</f>
        <v>12888657</v>
      </c>
      <c r="D32" s="44">
        <v>9671741</v>
      </c>
      <c r="E32" s="44">
        <v>3216916</v>
      </c>
      <c r="F32" s="44">
        <v>2251</v>
      </c>
      <c r="G32" s="44">
        <f>97539241-97539241</f>
        <v>0</v>
      </c>
      <c r="H32" s="44">
        <f t="shared" si="8"/>
        <v>12886406</v>
      </c>
      <c r="I32" s="44">
        <f t="shared" si="9"/>
        <v>4981452</v>
      </c>
      <c r="J32" s="44">
        <v>774376</v>
      </c>
      <c r="K32" s="44">
        <v>10795</v>
      </c>
      <c r="L32" s="44">
        <v>0</v>
      </c>
      <c r="M32" s="44">
        <v>3269034</v>
      </c>
      <c r="N32" s="44">
        <v>927247</v>
      </c>
      <c r="O32" s="44">
        <v>0</v>
      </c>
      <c r="P32" s="44">
        <v>0</v>
      </c>
      <c r="Q32" s="44">
        <v>0</v>
      </c>
      <c r="R32" s="45">
        <v>7904954</v>
      </c>
      <c r="S32" s="45">
        <f t="shared" si="1"/>
        <v>12101235</v>
      </c>
      <c r="T32" s="131">
        <f t="shared" si="2"/>
        <v>15.761890308287624</v>
      </c>
      <c r="U32" s="180">
        <v>6374236</v>
      </c>
      <c r="V32" s="98"/>
      <c r="W32" s="98"/>
      <c r="X32" s="98"/>
      <c r="Y32" s="98"/>
      <c r="Z32" s="98"/>
      <c r="AA32" s="98"/>
      <c r="AB32" s="98"/>
      <c r="AC32" s="98"/>
      <c r="AD32" s="98"/>
      <c r="AE32" s="98"/>
      <c r="AF32" s="98"/>
      <c r="AG32" s="98"/>
      <c r="AH32" s="98"/>
      <c r="AI32" s="98"/>
    </row>
    <row r="33" spans="1:35" s="97" customFormat="1" ht="16.5" customHeight="1">
      <c r="A33" s="127">
        <v>2</v>
      </c>
      <c r="B33" s="121" t="s">
        <v>176</v>
      </c>
      <c r="C33" s="44">
        <f>SUM(D33:E33)</f>
        <v>27872566</v>
      </c>
      <c r="D33" s="44">
        <v>21272358</v>
      </c>
      <c r="E33" s="44">
        <v>6600208</v>
      </c>
      <c r="F33" s="44">
        <v>4390</v>
      </c>
      <c r="G33" s="44"/>
      <c r="H33" s="44">
        <f>SUM(J33:R33)</f>
        <v>27868176</v>
      </c>
      <c r="I33" s="44">
        <f>SUM(J33:Q33)</f>
        <v>14787709</v>
      </c>
      <c r="J33" s="44">
        <v>6207374</v>
      </c>
      <c r="K33" s="44">
        <v>194806</v>
      </c>
      <c r="L33" s="44">
        <v>0</v>
      </c>
      <c r="M33" s="44">
        <v>8385529</v>
      </c>
      <c r="N33" s="44">
        <v>0</v>
      </c>
      <c r="O33" s="44">
        <v>0</v>
      </c>
      <c r="P33" s="44">
        <v>0</v>
      </c>
      <c r="Q33" s="44">
        <v>0</v>
      </c>
      <c r="R33" s="45">
        <v>13080467</v>
      </c>
      <c r="S33" s="45">
        <f>SUM(M33:R33)</f>
        <v>21465996</v>
      </c>
      <c r="T33" s="131">
        <f>(K33+L33+J33)/I33*100</f>
        <v>43.29392740958048</v>
      </c>
      <c r="U33" s="180">
        <v>2173820</v>
      </c>
      <c r="V33" s="98"/>
      <c r="W33" s="98"/>
      <c r="X33" s="98"/>
      <c r="Y33" s="98"/>
      <c r="Z33" s="98"/>
      <c r="AA33" s="98"/>
      <c r="AB33" s="98"/>
      <c r="AC33" s="98"/>
      <c r="AD33" s="98"/>
      <c r="AE33" s="98"/>
      <c r="AF33" s="98"/>
      <c r="AG33" s="98"/>
      <c r="AH33" s="98"/>
      <c r="AI33" s="98"/>
    </row>
    <row r="34" spans="1:35" s="97" customFormat="1" ht="16.5" customHeight="1">
      <c r="A34" s="127">
        <v>3</v>
      </c>
      <c r="B34" s="121" t="s">
        <v>144</v>
      </c>
      <c r="C34" s="44">
        <f>SUM(D34:E34)</f>
        <v>45529543</v>
      </c>
      <c r="D34" s="44">
        <v>44265892</v>
      </c>
      <c r="E34" s="44">
        <v>1263651</v>
      </c>
      <c r="F34" s="44">
        <v>0</v>
      </c>
      <c r="G34" s="44">
        <v>0</v>
      </c>
      <c r="H34" s="44">
        <f t="shared" si="8"/>
        <v>45529543</v>
      </c>
      <c r="I34" s="44">
        <f t="shared" si="9"/>
        <v>20967259</v>
      </c>
      <c r="J34" s="44">
        <v>1041721</v>
      </c>
      <c r="K34" s="44">
        <v>3507343</v>
      </c>
      <c r="L34" s="44">
        <v>0</v>
      </c>
      <c r="M34" s="44">
        <v>16418195</v>
      </c>
      <c r="N34" s="44">
        <v>0</v>
      </c>
      <c r="O34" s="44">
        <v>0</v>
      </c>
      <c r="P34" s="44">
        <v>0</v>
      </c>
      <c r="Q34" s="44">
        <v>0</v>
      </c>
      <c r="R34" s="45">
        <v>24562284</v>
      </c>
      <c r="S34" s="45">
        <f t="shared" si="1"/>
        <v>40980479</v>
      </c>
      <c r="T34" s="131">
        <f t="shared" si="2"/>
        <v>21.69603570977017</v>
      </c>
      <c r="U34" s="180"/>
      <c r="V34" s="98"/>
      <c r="W34" s="98"/>
      <c r="X34" s="98"/>
      <c r="Y34" s="98"/>
      <c r="Z34" s="98"/>
      <c r="AA34" s="98"/>
      <c r="AB34" s="98"/>
      <c r="AC34" s="98"/>
      <c r="AD34" s="98"/>
      <c r="AE34" s="98"/>
      <c r="AF34" s="98"/>
      <c r="AG34" s="98"/>
      <c r="AH34" s="98"/>
      <c r="AI34" s="98"/>
    </row>
    <row r="35" spans="1:35" s="97" customFormat="1" ht="16.5" customHeight="1">
      <c r="A35" s="44"/>
      <c r="B35" s="121"/>
      <c r="C35" s="44">
        <f>SUM(D35:E35)</f>
        <v>0</v>
      </c>
      <c r="D35" s="44"/>
      <c r="E35" s="44"/>
      <c r="F35" s="44"/>
      <c r="G35" s="44"/>
      <c r="H35" s="44">
        <f t="shared" si="8"/>
        <v>0</v>
      </c>
      <c r="I35" s="44">
        <f t="shared" si="9"/>
        <v>0</v>
      </c>
      <c r="J35" s="44"/>
      <c r="K35" s="44"/>
      <c r="L35" s="44"/>
      <c r="M35" s="44"/>
      <c r="N35" s="44"/>
      <c r="O35" s="44"/>
      <c r="P35" s="44"/>
      <c r="Q35" s="44"/>
      <c r="R35" s="45"/>
      <c r="S35" s="45">
        <f t="shared" si="1"/>
        <v>0</v>
      </c>
      <c r="T35" s="131"/>
      <c r="U35" s="180"/>
      <c r="V35" s="98"/>
      <c r="W35" s="98"/>
      <c r="X35" s="98"/>
      <c r="Y35" s="98"/>
      <c r="Z35" s="98"/>
      <c r="AA35" s="98"/>
      <c r="AB35" s="98"/>
      <c r="AC35" s="98"/>
      <c r="AD35" s="98"/>
      <c r="AE35" s="98"/>
      <c r="AF35" s="98"/>
      <c r="AG35" s="98"/>
      <c r="AH35" s="98"/>
      <c r="AI35" s="98"/>
    </row>
    <row r="36" spans="1:35" s="172" customFormat="1" ht="16.5" customHeight="1">
      <c r="A36" s="167" t="s">
        <v>1</v>
      </c>
      <c r="B36" s="168" t="s">
        <v>89</v>
      </c>
      <c r="C36" s="167">
        <f>SUM(C37:C41)</f>
        <v>65931155</v>
      </c>
      <c r="D36" s="167">
        <f>SUM(D37:D41)</f>
        <v>47394348</v>
      </c>
      <c r="E36" s="167">
        <f>SUM(E37:E41)</f>
        <v>18536807</v>
      </c>
      <c r="F36" s="167">
        <f>SUM(F37:F41)</f>
        <v>2214095</v>
      </c>
      <c r="G36" s="167">
        <f>SUM(G37:G41)</f>
        <v>0</v>
      </c>
      <c r="H36" s="167">
        <f t="shared" si="8"/>
        <v>63717060</v>
      </c>
      <c r="I36" s="167">
        <f t="shared" si="9"/>
        <v>40967038</v>
      </c>
      <c r="J36" s="167">
        <f aca="true" t="shared" si="11" ref="J36:R36">SUM(J37:J41)</f>
        <v>4974418</v>
      </c>
      <c r="K36" s="167">
        <f t="shared" si="11"/>
        <v>4415543</v>
      </c>
      <c r="L36" s="167">
        <f t="shared" si="11"/>
        <v>0</v>
      </c>
      <c r="M36" s="167">
        <f t="shared" si="11"/>
        <v>29694468</v>
      </c>
      <c r="N36" s="167">
        <f t="shared" si="11"/>
        <v>1882609</v>
      </c>
      <c r="O36" s="167">
        <f t="shared" si="11"/>
        <v>0</v>
      </c>
      <c r="P36" s="167">
        <f t="shared" si="11"/>
        <v>0</v>
      </c>
      <c r="Q36" s="167">
        <f t="shared" si="11"/>
        <v>0</v>
      </c>
      <c r="R36" s="167">
        <f t="shared" si="11"/>
        <v>22750022</v>
      </c>
      <c r="S36" s="169">
        <f t="shared" si="1"/>
        <v>54327099</v>
      </c>
      <c r="T36" s="170">
        <f aca="true" t="shared" si="12" ref="T36:T50">(K36+L36+J36)/I36*100</f>
        <v>22.920771084304413</v>
      </c>
      <c r="U36" s="179">
        <f>SUM(U37:U40)</f>
        <v>9775354</v>
      </c>
      <c r="V36" s="171"/>
      <c r="W36" s="171"/>
      <c r="X36" s="171"/>
      <c r="Y36" s="171"/>
      <c r="Z36" s="171"/>
      <c r="AA36" s="171"/>
      <c r="AB36" s="171"/>
      <c r="AC36" s="171"/>
      <c r="AD36" s="171"/>
      <c r="AE36" s="171"/>
      <c r="AF36" s="171"/>
      <c r="AG36" s="171"/>
      <c r="AH36" s="171"/>
      <c r="AI36" s="171"/>
    </row>
    <row r="37" spans="1:35" s="97" customFormat="1" ht="16.5" customHeight="1">
      <c r="A37" s="44" t="s">
        <v>26</v>
      </c>
      <c r="B37" s="121" t="s">
        <v>174</v>
      </c>
      <c r="C37" s="44">
        <f>SUM(D37:E37)</f>
        <v>2605862</v>
      </c>
      <c r="D37" s="44">
        <v>1571651</v>
      </c>
      <c r="E37" s="44">
        <v>1034211</v>
      </c>
      <c r="F37" s="44">
        <v>0</v>
      </c>
      <c r="G37" s="44"/>
      <c r="H37" s="44">
        <f t="shared" si="8"/>
        <v>2605862</v>
      </c>
      <c r="I37" s="44">
        <f t="shared" si="9"/>
        <v>2343087</v>
      </c>
      <c r="J37" s="44">
        <v>254481</v>
      </c>
      <c r="K37" s="44">
        <v>0</v>
      </c>
      <c r="L37" s="44"/>
      <c r="M37" s="44">
        <v>2088606</v>
      </c>
      <c r="N37" s="44">
        <v>0</v>
      </c>
      <c r="O37" s="44"/>
      <c r="P37" s="44"/>
      <c r="Q37" s="44"/>
      <c r="R37" s="45">
        <v>262775</v>
      </c>
      <c r="S37" s="45">
        <f t="shared" si="1"/>
        <v>2351381</v>
      </c>
      <c r="T37" s="131">
        <f t="shared" si="12"/>
        <v>10.860928339408652</v>
      </c>
      <c r="U37" s="180">
        <v>0</v>
      </c>
      <c r="V37" s="98"/>
      <c r="W37" s="98"/>
      <c r="X37" s="98"/>
      <c r="Y37" s="98"/>
      <c r="Z37" s="98"/>
      <c r="AA37" s="98"/>
      <c r="AB37" s="98"/>
      <c r="AC37" s="98"/>
      <c r="AD37" s="98"/>
      <c r="AE37" s="98"/>
      <c r="AF37" s="98"/>
      <c r="AG37" s="98"/>
      <c r="AH37" s="98"/>
      <c r="AI37" s="98"/>
    </row>
    <row r="38" spans="1:35" s="97" customFormat="1" ht="16.5" customHeight="1">
      <c r="A38" s="44" t="s">
        <v>27</v>
      </c>
      <c r="B38" s="121" t="s">
        <v>170</v>
      </c>
      <c r="C38" s="44">
        <f>SUM(D38:E38)</f>
        <v>36761952</v>
      </c>
      <c r="D38" s="44">
        <v>24936012</v>
      </c>
      <c r="E38" s="44">
        <v>11825940</v>
      </c>
      <c r="F38" s="44">
        <v>1126659</v>
      </c>
      <c r="G38" s="44"/>
      <c r="H38" s="44">
        <f t="shared" si="8"/>
        <v>35635293</v>
      </c>
      <c r="I38" s="44">
        <f t="shared" si="9"/>
        <v>22614309</v>
      </c>
      <c r="J38" s="44">
        <v>1672308</v>
      </c>
      <c r="K38" s="44">
        <v>4405543</v>
      </c>
      <c r="L38" s="44"/>
      <c r="M38" s="44">
        <v>16536458</v>
      </c>
      <c r="N38" s="44">
        <v>0</v>
      </c>
      <c r="O38" s="44"/>
      <c r="P38" s="44"/>
      <c r="Q38" s="44">
        <v>0</v>
      </c>
      <c r="R38" s="45">
        <v>13020984</v>
      </c>
      <c r="S38" s="45">
        <f t="shared" si="1"/>
        <v>29557442</v>
      </c>
      <c r="T38" s="131">
        <f t="shared" si="12"/>
        <v>26.876129622178595</v>
      </c>
      <c r="U38" s="180">
        <v>8179073</v>
      </c>
      <c r="V38" s="98"/>
      <c r="W38" s="98"/>
      <c r="X38" s="98"/>
      <c r="Y38" s="98"/>
      <c r="Z38" s="98"/>
      <c r="AA38" s="98"/>
      <c r="AB38" s="98"/>
      <c r="AC38" s="98"/>
      <c r="AD38" s="98"/>
      <c r="AE38" s="98"/>
      <c r="AF38" s="98"/>
      <c r="AG38" s="98"/>
      <c r="AH38" s="98"/>
      <c r="AI38" s="98"/>
    </row>
    <row r="39" spans="1:35" s="97" customFormat="1" ht="16.5" customHeight="1">
      <c r="A39" s="44" t="s">
        <v>28</v>
      </c>
      <c r="B39" s="121" t="s">
        <v>171</v>
      </c>
      <c r="C39" s="44">
        <f>SUM(D39:E39)</f>
        <v>15909236</v>
      </c>
      <c r="D39" s="44">
        <v>13359218</v>
      </c>
      <c r="E39" s="44">
        <v>2550018</v>
      </c>
      <c r="F39" s="44">
        <v>1087436</v>
      </c>
      <c r="G39" s="44"/>
      <c r="H39" s="44">
        <f>SUM(J39:R39)</f>
        <v>14821800</v>
      </c>
      <c r="I39" s="44">
        <f>SUM(J39:Q39)</f>
        <v>6189513</v>
      </c>
      <c r="J39" s="44">
        <v>694313</v>
      </c>
      <c r="K39" s="44">
        <v>10000</v>
      </c>
      <c r="L39" s="44"/>
      <c r="M39" s="44">
        <v>5485200</v>
      </c>
      <c r="N39" s="44">
        <v>0</v>
      </c>
      <c r="O39" s="44"/>
      <c r="P39" s="44"/>
      <c r="Q39" s="44"/>
      <c r="R39" s="45">
        <v>8632287</v>
      </c>
      <c r="S39" s="45">
        <f>SUM(M39:R39)</f>
        <v>14117487</v>
      </c>
      <c r="T39" s="131">
        <f>(K39+L39+J39)/I39*100</f>
        <v>11.379134351927203</v>
      </c>
      <c r="U39" s="180">
        <v>892891</v>
      </c>
      <c r="V39" s="98"/>
      <c r="W39" s="98"/>
      <c r="X39" s="98"/>
      <c r="Y39" s="98"/>
      <c r="Z39" s="98"/>
      <c r="AA39" s="98"/>
      <c r="AB39" s="98"/>
      <c r="AC39" s="98"/>
      <c r="AD39" s="98"/>
      <c r="AE39" s="98"/>
      <c r="AF39" s="98"/>
      <c r="AG39" s="98"/>
      <c r="AH39" s="98"/>
      <c r="AI39" s="98"/>
    </row>
    <row r="40" spans="1:35" s="97" customFormat="1" ht="16.5" customHeight="1">
      <c r="A40" s="44" t="s">
        <v>39</v>
      </c>
      <c r="B40" s="121" t="s">
        <v>188</v>
      </c>
      <c r="C40" s="44">
        <f>SUM(D40:E40)</f>
        <v>10654105</v>
      </c>
      <c r="D40" s="44">
        <v>7527467</v>
      </c>
      <c r="E40" s="44">
        <v>3126638</v>
      </c>
      <c r="F40" s="44"/>
      <c r="G40" s="44"/>
      <c r="H40" s="44">
        <f t="shared" si="8"/>
        <v>10654105</v>
      </c>
      <c r="I40" s="44">
        <f t="shared" si="9"/>
        <v>9820129</v>
      </c>
      <c r="J40" s="44">
        <v>2353316</v>
      </c>
      <c r="K40" s="44"/>
      <c r="L40" s="44"/>
      <c r="M40" s="44">
        <v>5584204</v>
      </c>
      <c r="N40" s="44">
        <v>1882609</v>
      </c>
      <c r="O40" s="44"/>
      <c r="P40" s="44"/>
      <c r="Q40" s="44"/>
      <c r="R40" s="45">
        <v>833976</v>
      </c>
      <c r="S40" s="45">
        <f t="shared" si="1"/>
        <v>8300789</v>
      </c>
      <c r="T40" s="131">
        <f t="shared" si="12"/>
        <v>23.964206580178327</v>
      </c>
      <c r="U40" s="180">
        <v>703390</v>
      </c>
      <c r="V40" s="98"/>
      <c r="W40" s="98"/>
      <c r="X40" s="98"/>
      <c r="Y40" s="98"/>
      <c r="Z40" s="98"/>
      <c r="AA40" s="98"/>
      <c r="AB40" s="98"/>
      <c r="AC40" s="98"/>
      <c r="AD40" s="98"/>
      <c r="AE40" s="98"/>
      <c r="AF40" s="98"/>
      <c r="AG40" s="98"/>
      <c r="AH40" s="98"/>
      <c r="AI40" s="98"/>
    </row>
    <row r="41" spans="1:35" s="97" customFormat="1" ht="16.5" customHeight="1">
      <c r="A41" s="44"/>
      <c r="B41" s="121"/>
      <c r="C41" s="44">
        <f>SUM(D41:E41)</f>
        <v>0</v>
      </c>
      <c r="D41" s="44"/>
      <c r="E41" s="44"/>
      <c r="F41" s="44"/>
      <c r="G41" s="44"/>
      <c r="H41" s="44">
        <f t="shared" si="8"/>
        <v>0</v>
      </c>
      <c r="I41" s="44">
        <f t="shared" si="9"/>
        <v>0</v>
      </c>
      <c r="J41" s="44"/>
      <c r="K41" s="44"/>
      <c r="L41" s="44"/>
      <c r="M41" s="44"/>
      <c r="N41" s="44"/>
      <c r="O41" s="44"/>
      <c r="P41" s="44"/>
      <c r="Q41" s="44"/>
      <c r="R41" s="45"/>
      <c r="S41" s="45">
        <f t="shared" si="1"/>
        <v>0</v>
      </c>
      <c r="T41" s="131"/>
      <c r="U41" s="180"/>
      <c r="V41" s="98"/>
      <c r="W41" s="98"/>
      <c r="X41" s="98"/>
      <c r="Y41" s="98"/>
      <c r="Z41" s="98"/>
      <c r="AA41" s="98"/>
      <c r="AB41" s="98"/>
      <c r="AC41" s="98"/>
      <c r="AD41" s="98"/>
      <c r="AE41" s="98"/>
      <c r="AF41" s="98"/>
      <c r="AG41" s="98"/>
      <c r="AH41" s="98"/>
      <c r="AI41" s="98"/>
    </row>
    <row r="42" spans="1:35" s="172" customFormat="1" ht="16.5" customHeight="1">
      <c r="A42" s="167" t="s">
        <v>6</v>
      </c>
      <c r="B42" s="168" t="s">
        <v>90</v>
      </c>
      <c r="C42" s="167">
        <f>SUM(C43:C46)</f>
        <v>34586313</v>
      </c>
      <c r="D42" s="167">
        <f>SUM(D43:D46)</f>
        <v>23860222</v>
      </c>
      <c r="E42" s="167">
        <f>SUM(E43:E46)</f>
        <v>10726091</v>
      </c>
      <c r="F42" s="167">
        <f>SUM(F43:F46)</f>
        <v>97081</v>
      </c>
      <c r="G42" s="167">
        <f>SUM(G43:G46)</f>
        <v>0</v>
      </c>
      <c r="H42" s="167">
        <f t="shared" si="8"/>
        <v>34489232</v>
      </c>
      <c r="I42" s="167">
        <f t="shared" si="9"/>
        <v>14380402</v>
      </c>
      <c r="J42" s="167">
        <f aca="true" t="shared" si="13" ref="J42:R42">SUM(J43:J46)</f>
        <v>3264249</v>
      </c>
      <c r="K42" s="167">
        <f t="shared" si="13"/>
        <v>746175</v>
      </c>
      <c r="L42" s="167">
        <f t="shared" si="13"/>
        <v>0</v>
      </c>
      <c r="M42" s="167">
        <f t="shared" si="13"/>
        <v>8795330</v>
      </c>
      <c r="N42" s="167">
        <f t="shared" si="13"/>
        <v>1574648</v>
      </c>
      <c r="O42" s="167">
        <f t="shared" si="13"/>
        <v>0</v>
      </c>
      <c r="P42" s="167">
        <f t="shared" si="13"/>
        <v>0</v>
      </c>
      <c r="Q42" s="167">
        <f t="shared" si="13"/>
        <v>0</v>
      </c>
      <c r="R42" s="167">
        <f t="shared" si="13"/>
        <v>20108830</v>
      </c>
      <c r="S42" s="169">
        <f t="shared" si="1"/>
        <v>30478808</v>
      </c>
      <c r="T42" s="170">
        <f t="shared" si="12"/>
        <v>27.888121625528967</v>
      </c>
      <c r="U42" s="179">
        <f>SUM(U43:U46)</f>
        <v>8076093</v>
      </c>
      <c r="V42" s="171"/>
      <c r="W42" s="171"/>
      <c r="X42" s="171"/>
      <c r="Y42" s="171"/>
      <c r="Z42" s="171"/>
      <c r="AA42" s="171"/>
      <c r="AB42" s="171"/>
      <c r="AC42" s="171"/>
      <c r="AD42" s="171"/>
      <c r="AE42" s="171"/>
      <c r="AF42" s="171"/>
      <c r="AG42" s="171"/>
      <c r="AH42" s="171"/>
      <c r="AI42" s="171"/>
    </row>
    <row r="43" spans="1:35" s="97" customFormat="1" ht="16.5" customHeight="1">
      <c r="A43" s="44">
        <v>1</v>
      </c>
      <c r="B43" s="121" t="s">
        <v>140</v>
      </c>
      <c r="C43" s="44">
        <f>SUM(D43:E43)</f>
        <v>4500</v>
      </c>
      <c r="D43" s="44"/>
      <c r="E43" s="44">
        <v>4500</v>
      </c>
      <c r="F43" s="44"/>
      <c r="G43" s="44"/>
      <c r="H43" s="44">
        <f t="shared" si="8"/>
        <v>4500</v>
      </c>
      <c r="I43" s="44">
        <f t="shared" si="9"/>
        <v>4500</v>
      </c>
      <c r="J43" s="44">
        <v>4500</v>
      </c>
      <c r="K43" s="44"/>
      <c r="L43" s="44"/>
      <c r="M43" s="117"/>
      <c r="N43" s="44"/>
      <c r="O43" s="44"/>
      <c r="P43" s="44"/>
      <c r="Q43" s="44"/>
      <c r="R43" s="45"/>
      <c r="S43" s="45">
        <f t="shared" si="1"/>
        <v>0</v>
      </c>
      <c r="T43" s="131">
        <f t="shared" si="12"/>
        <v>100</v>
      </c>
      <c r="U43" s="180"/>
      <c r="V43" s="98"/>
      <c r="W43" s="98"/>
      <c r="X43" s="98"/>
      <c r="Y43" s="98"/>
      <c r="Z43" s="98"/>
      <c r="AA43" s="98"/>
      <c r="AB43" s="98"/>
      <c r="AC43" s="98"/>
      <c r="AD43" s="98"/>
      <c r="AE43" s="98"/>
      <c r="AF43" s="98"/>
      <c r="AG43" s="98"/>
      <c r="AH43" s="98"/>
      <c r="AI43" s="98"/>
    </row>
    <row r="44" spans="1:35" s="97" customFormat="1" ht="16.5" customHeight="1">
      <c r="A44" s="44">
        <v>2</v>
      </c>
      <c r="B44" s="121" t="s">
        <v>139</v>
      </c>
      <c r="C44" s="44">
        <f>SUM(D44:E44)</f>
        <v>16157767</v>
      </c>
      <c r="D44" s="44">
        <v>9237712</v>
      </c>
      <c r="E44" s="44">
        <v>6920055</v>
      </c>
      <c r="F44" s="44">
        <v>70481</v>
      </c>
      <c r="G44" s="44"/>
      <c r="H44" s="44">
        <f t="shared" si="8"/>
        <v>16087286</v>
      </c>
      <c r="I44" s="44">
        <f t="shared" si="9"/>
        <v>7901159</v>
      </c>
      <c r="J44" s="44">
        <v>2206903</v>
      </c>
      <c r="K44" s="44">
        <v>703156</v>
      </c>
      <c r="L44" s="44"/>
      <c r="M44" s="117">
        <v>4550991</v>
      </c>
      <c r="N44" s="44">
        <v>440109</v>
      </c>
      <c r="O44" s="44"/>
      <c r="P44" s="44"/>
      <c r="Q44" s="44">
        <v>0</v>
      </c>
      <c r="R44" s="45">
        <v>8186127</v>
      </c>
      <c r="S44" s="45">
        <f t="shared" si="1"/>
        <v>13177227</v>
      </c>
      <c r="T44" s="131">
        <f t="shared" si="12"/>
        <v>36.830786470693724</v>
      </c>
      <c r="U44" s="180">
        <v>3325054</v>
      </c>
      <c r="V44" s="98"/>
      <c r="W44" s="98"/>
      <c r="X44" s="98"/>
      <c r="Y44" s="98"/>
      <c r="Z44" s="98"/>
      <c r="AA44" s="98"/>
      <c r="AB44" s="98"/>
      <c r="AC44" s="98"/>
      <c r="AD44" s="98"/>
      <c r="AE44" s="98"/>
      <c r="AF44" s="98"/>
      <c r="AG44" s="98"/>
      <c r="AH44" s="98"/>
      <c r="AI44" s="98"/>
    </row>
    <row r="45" spans="1:35" s="97" customFormat="1" ht="16.5" customHeight="1">
      <c r="A45" s="44">
        <v>3</v>
      </c>
      <c r="B45" s="121" t="s">
        <v>141</v>
      </c>
      <c r="C45" s="44">
        <f>SUM(D45:E45)</f>
        <v>18424046</v>
      </c>
      <c r="D45" s="44">
        <v>14622510</v>
      </c>
      <c r="E45" s="44">
        <v>3801536</v>
      </c>
      <c r="F45" s="44">
        <v>26600</v>
      </c>
      <c r="G45" s="44"/>
      <c r="H45" s="44">
        <f t="shared" si="8"/>
        <v>18397446</v>
      </c>
      <c r="I45" s="44">
        <f t="shared" si="9"/>
        <v>6474743</v>
      </c>
      <c r="J45" s="44">
        <v>1052846</v>
      </c>
      <c r="K45" s="44">
        <v>43019</v>
      </c>
      <c r="L45" s="44"/>
      <c r="M45" s="44">
        <v>4244339</v>
      </c>
      <c r="N45" s="44">
        <v>1134539</v>
      </c>
      <c r="O45" s="44">
        <v>0</v>
      </c>
      <c r="P45" s="44"/>
      <c r="Q45" s="44">
        <v>0</v>
      </c>
      <c r="R45" s="45">
        <v>11922703</v>
      </c>
      <c r="S45" s="45">
        <f t="shared" si="1"/>
        <v>17301581</v>
      </c>
      <c r="T45" s="131">
        <f t="shared" si="12"/>
        <v>16.925227765797036</v>
      </c>
      <c r="U45" s="180">
        <v>4751039</v>
      </c>
      <c r="V45" s="98"/>
      <c r="W45" s="98"/>
      <c r="X45" s="98"/>
      <c r="Y45" s="98"/>
      <c r="Z45" s="98"/>
      <c r="AA45" s="98"/>
      <c r="AB45" s="98"/>
      <c r="AC45" s="98"/>
      <c r="AD45" s="98"/>
      <c r="AE45" s="98"/>
      <c r="AF45" s="98"/>
      <c r="AG45" s="98"/>
      <c r="AH45" s="98"/>
      <c r="AI45" s="98"/>
    </row>
    <row r="46" spans="1:35" s="97" customFormat="1" ht="16.5" customHeight="1">
      <c r="A46" s="44"/>
      <c r="B46" s="121"/>
      <c r="C46" s="44">
        <f>SUM(D46:E46)</f>
        <v>0</v>
      </c>
      <c r="D46" s="44"/>
      <c r="E46" s="44"/>
      <c r="F46" s="44"/>
      <c r="G46" s="44"/>
      <c r="H46" s="44">
        <f t="shared" si="8"/>
        <v>0</v>
      </c>
      <c r="I46" s="44">
        <f t="shared" si="9"/>
        <v>0</v>
      </c>
      <c r="J46" s="44"/>
      <c r="K46" s="44"/>
      <c r="L46" s="44"/>
      <c r="M46" s="44"/>
      <c r="N46" s="44"/>
      <c r="O46" s="44"/>
      <c r="P46" s="44"/>
      <c r="Q46" s="44"/>
      <c r="R46" s="45"/>
      <c r="S46" s="45">
        <f t="shared" si="1"/>
        <v>0</v>
      </c>
      <c r="T46" s="131"/>
      <c r="U46" s="180"/>
      <c r="V46" s="98"/>
      <c r="W46" s="98"/>
      <c r="X46" s="98"/>
      <c r="Y46" s="98"/>
      <c r="Z46" s="98"/>
      <c r="AA46" s="98"/>
      <c r="AB46" s="98"/>
      <c r="AC46" s="98"/>
      <c r="AD46" s="98"/>
      <c r="AE46" s="98"/>
      <c r="AF46" s="98"/>
      <c r="AG46" s="98"/>
      <c r="AH46" s="98"/>
      <c r="AI46" s="98"/>
    </row>
    <row r="47" spans="1:35" s="172" customFormat="1" ht="16.5" customHeight="1">
      <c r="A47" s="167" t="s">
        <v>56</v>
      </c>
      <c r="B47" s="168" t="s">
        <v>91</v>
      </c>
      <c r="C47" s="167">
        <f>SUM(C48:C52)</f>
        <v>80299635</v>
      </c>
      <c r="D47" s="167">
        <f>SUM(D48:D52)</f>
        <v>50368066</v>
      </c>
      <c r="E47" s="167">
        <f>SUM(E48:E52)</f>
        <v>29931569</v>
      </c>
      <c r="F47" s="167">
        <f>SUM(F48:F52)</f>
        <v>296656</v>
      </c>
      <c r="G47" s="167">
        <f>SUM(G48:G52)</f>
        <v>0</v>
      </c>
      <c r="H47" s="167">
        <f t="shared" si="8"/>
        <v>80002979</v>
      </c>
      <c r="I47" s="167">
        <f t="shared" si="9"/>
        <v>33391114</v>
      </c>
      <c r="J47" s="167">
        <f aca="true" t="shared" si="14" ref="J47:R47">SUM(J48:J52)</f>
        <v>5674727</v>
      </c>
      <c r="K47" s="167">
        <f t="shared" si="14"/>
        <v>703051</v>
      </c>
      <c r="L47" s="167">
        <f t="shared" si="14"/>
        <v>0</v>
      </c>
      <c r="M47" s="167">
        <f t="shared" si="14"/>
        <v>27013335</v>
      </c>
      <c r="N47" s="167">
        <f t="shared" si="14"/>
        <v>1</v>
      </c>
      <c r="O47" s="167">
        <f t="shared" si="14"/>
        <v>0</v>
      </c>
      <c r="P47" s="167">
        <f t="shared" si="14"/>
        <v>0</v>
      </c>
      <c r="Q47" s="167">
        <f t="shared" si="14"/>
        <v>0</v>
      </c>
      <c r="R47" s="167">
        <f t="shared" si="14"/>
        <v>46611865</v>
      </c>
      <c r="S47" s="169">
        <f t="shared" si="1"/>
        <v>73625201</v>
      </c>
      <c r="T47" s="170">
        <f t="shared" si="12"/>
        <v>19.10022528748217</v>
      </c>
      <c r="U47" s="179">
        <f>SUM(U48:U52)</f>
        <v>25506575</v>
      </c>
      <c r="V47" s="171"/>
      <c r="W47" s="171"/>
      <c r="X47" s="171"/>
      <c r="Y47" s="171"/>
      <c r="Z47" s="171"/>
      <c r="AA47" s="171"/>
      <c r="AB47" s="171"/>
      <c r="AC47" s="171"/>
      <c r="AD47" s="171"/>
      <c r="AE47" s="171"/>
      <c r="AF47" s="171"/>
      <c r="AG47" s="171"/>
      <c r="AH47" s="171"/>
      <c r="AI47" s="171"/>
    </row>
    <row r="48" spans="1:35" s="97" customFormat="1" ht="16.5" customHeight="1">
      <c r="A48" s="156">
        <v>1</v>
      </c>
      <c r="B48" s="121" t="s">
        <v>132</v>
      </c>
      <c r="C48" s="44">
        <f>SUM(D48:E48)</f>
        <v>21709216</v>
      </c>
      <c r="D48" s="44">
        <v>16759370</v>
      </c>
      <c r="E48" s="44">
        <v>4949846</v>
      </c>
      <c r="F48" s="44">
        <v>1</v>
      </c>
      <c r="G48" s="44">
        <v>0</v>
      </c>
      <c r="H48" s="44">
        <f t="shared" si="8"/>
        <v>21709215</v>
      </c>
      <c r="I48" s="44">
        <f t="shared" si="9"/>
        <v>6109894</v>
      </c>
      <c r="J48" s="44">
        <v>446097</v>
      </c>
      <c r="K48" s="44">
        <v>129304</v>
      </c>
      <c r="L48" s="44">
        <v>0</v>
      </c>
      <c r="M48" s="44">
        <v>5534493</v>
      </c>
      <c r="N48" s="44">
        <v>0</v>
      </c>
      <c r="O48" s="44">
        <v>0</v>
      </c>
      <c r="P48" s="44">
        <v>0</v>
      </c>
      <c r="Q48" s="44">
        <v>0</v>
      </c>
      <c r="R48" s="45">
        <v>15599321</v>
      </c>
      <c r="S48" s="45">
        <f t="shared" si="1"/>
        <v>21133814</v>
      </c>
      <c r="T48" s="131">
        <f t="shared" si="12"/>
        <v>9.417528356465759</v>
      </c>
      <c r="U48" s="180">
        <v>8724080</v>
      </c>
      <c r="V48" s="98"/>
      <c r="W48" s="98"/>
      <c r="X48" s="98"/>
      <c r="Y48" s="98"/>
      <c r="Z48" s="98"/>
      <c r="AA48" s="98"/>
      <c r="AB48" s="98"/>
      <c r="AC48" s="98"/>
      <c r="AD48" s="98"/>
      <c r="AE48" s="98"/>
      <c r="AF48" s="98"/>
      <c r="AG48" s="98"/>
      <c r="AH48" s="98"/>
      <c r="AI48" s="98"/>
    </row>
    <row r="49" spans="1:35" s="97" customFormat="1" ht="16.5" customHeight="1">
      <c r="A49" s="156">
        <v>2</v>
      </c>
      <c r="B49" s="121" t="s">
        <v>178</v>
      </c>
      <c r="C49" s="44">
        <f>SUM(D49:E49)</f>
        <v>46132062</v>
      </c>
      <c r="D49" s="44">
        <v>24328154</v>
      </c>
      <c r="E49" s="44">
        <v>21803908</v>
      </c>
      <c r="F49" s="44">
        <v>12000</v>
      </c>
      <c r="G49" s="44">
        <v>0</v>
      </c>
      <c r="H49" s="44">
        <f t="shared" si="8"/>
        <v>46120062</v>
      </c>
      <c r="I49" s="44">
        <f t="shared" si="9"/>
        <v>24288832</v>
      </c>
      <c r="J49" s="44">
        <v>4910581</v>
      </c>
      <c r="K49" s="44">
        <v>550797</v>
      </c>
      <c r="L49" s="44">
        <v>0</v>
      </c>
      <c r="M49" s="44">
        <v>18827454</v>
      </c>
      <c r="N49" s="44">
        <v>0</v>
      </c>
      <c r="O49" s="44">
        <v>0</v>
      </c>
      <c r="P49" s="44">
        <v>0</v>
      </c>
      <c r="Q49" s="44">
        <v>0</v>
      </c>
      <c r="R49" s="45">
        <v>21831230</v>
      </c>
      <c r="S49" s="45">
        <f>SUM(M49:R49)</f>
        <v>40658684</v>
      </c>
      <c r="T49" s="131">
        <f t="shared" si="12"/>
        <v>22.485140495845993</v>
      </c>
      <c r="U49" s="180">
        <v>9683782</v>
      </c>
      <c r="V49" s="98"/>
      <c r="W49" s="98"/>
      <c r="X49" s="98"/>
      <c r="Y49" s="98"/>
      <c r="Z49" s="98"/>
      <c r="AA49" s="98"/>
      <c r="AB49" s="98"/>
      <c r="AC49" s="98"/>
      <c r="AD49" s="98"/>
      <c r="AE49" s="98"/>
      <c r="AF49" s="98"/>
      <c r="AG49" s="98"/>
      <c r="AH49" s="98"/>
      <c r="AI49" s="98"/>
    </row>
    <row r="50" spans="1:35" s="97" customFormat="1" ht="16.5" customHeight="1">
      <c r="A50" s="156">
        <v>3</v>
      </c>
      <c r="B50" s="121" t="s">
        <v>133</v>
      </c>
      <c r="C50" s="44">
        <f>SUM(D50:E50)</f>
        <v>12458357</v>
      </c>
      <c r="D50" s="44">
        <v>9280542</v>
      </c>
      <c r="E50" s="44">
        <v>3177815</v>
      </c>
      <c r="F50" s="44">
        <v>284655</v>
      </c>
      <c r="G50" s="44">
        <v>0</v>
      </c>
      <c r="H50" s="44">
        <f t="shared" si="8"/>
        <v>12173702</v>
      </c>
      <c r="I50" s="44">
        <f t="shared" si="9"/>
        <v>2992388</v>
      </c>
      <c r="J50" s="44">
        <v>318049</v>
      </c>
      <c r="K50" s="44">
        <v>22950</v>
      </c>
      <c r="L50" s="44">
        <v>0</v>
      </c>
      <c r="M50" s="44">
        <v>2651388</v>
      </c>
      <c r="N50" s="44">
        <v>1</v>
      </c>
      <c r="O50" s="44">
        <v>0</v>
      </c>
      <c r="P50" s="44">
        <v>0</v>
      </c>
      <c r="Q50" s="44"/>
      <c r="R50" s="45">
        <v>9181314</v>
      </c>
      <c r="S50" s="45">
        <f>SUM(M50:R50)</f>
        <v>11832703</v>
      </c>
      <c r="T50" s="131">
        <f t="shared" si="12"/>
        <v>11.395547636202258</v>
      </c>
      <c r="U50" s="180">
        <v>7098713</v>
      </c>
      <c r="V50" s="98"/>
      <c r="W50" s="98"/>
      <c r="X50" s="98"/>
      <c r="Y50" s="98"/>
      <c r="Z50" s="98"/>
      <c r="AA50" s="98"/>
      <c r="AB50" s="98"/>
      <c r="AC50" s="98"/>
      <c r="AD50" s="98"/>
      <c r="AE50" s="98"/>
      <c r="AF50" s="98"/>
      <c r="AG50" s="98"/>
      <c r="AH50" s="98"/>
      <c r="AI50" s="98"/>
    </row>
    <row r="51" spans="1:35" s="97" customFormat="1" ht="16.5" customHeight="1">
      <c r="A51" s="156"/>
      <c r="B51" s="121"/>
      <c r="C51" s="44">
        <f>SUM(D51:E51)</f>
        <v>0</v>
      </c>
      <c r="D51" s="44"/>
      <c r="E51" s="44"/>
      <c r="F51" s="44"/>
      <c r="G51" s="44">
        <v>0</v>
      </c>
      <c r="H51" s="44">
        <f>SUM(J51:R51)</f>
        <v>0</v>
      </c>
      <c r="I51" s="44">
        <f>SUM(J51:Q51)</f>
        <v>0</v>
      </c>
      <c r="J51" s="44"/>
      <c r="K51" s="44"/>
      <c r="L51" s="44"/>
      <c r="M51" s="44"/>
      <c r="N51" s="44"/>
      <c r="O51" s="44"/>
      <c r="P51" s="44"/>
      <c r="Q51" s="44"/>
      <c r="R51" s="45"/>
      <c r="S51" s="45">
        <f>SUM(M51:R51)</f>
        <v>0</v>
      </c>
      <c r="T51" s="131" t="e">
        <f>(K51+L51+J51)/I51*100</f>
        <v>#DIV/0!</v>
      </c>
      <c r="U51" s="180"/>
      <c r="V51" s="98"/>
      <c r="W51" s="98"/>
      <c r="X51" s="98"/>
      <c r="Y51" s="98"/>
      <c r="Z51" s="98"/>
      <c r="AA51" s="98"/>
      <c r="AB51" s="98"/>
      <c r="AC51" s="98"/>
      <c r="AD51" s="98"/>
      <c r="AE51" s="98"/>
      <c r="AF51" s="98"/>
      <c r="AG51" s="98"/>
      <c r="AH51" s="98"/>
      <c r="AI51" s="98"/>
    </row>
    <row r="52" spans="1:35" s="97" customFormat="1" ht="16.5" customHeight="1">
      <c r="A52" s="44"/>
      <c r="B52" s="121"/>
      <c r="C52" s="44">
        <f>SUM(D52:E52)</f>
        <v>0</v>
      </c>
      <c r="D52" s="44"/>
      <c r="E52" s="44"/>
      <c r="F52" s="44"/>
      <c r="G52" s="44"/>
      <c r="H52" s="44">
        <f aca="true" t="shared" si="15" ref="H52:H114">SUM(J52:R52)</f>
        <v>0</v>
      </c>
      <c r="I52" s="44">
        <f aca="true" t="shared" si="16" ref="I52:I114">SUM(J52:Q52)</f>
        <v>0</v>
      </c>
      <c r="J52" s="44"/>
      <c r="K52" s="44"/>
      <c r="L52" s="44"/>
      <c r="M52" s="44"/>
      <c r="N52" s="44"/>
      <c r="O52" s="44"/>
      <c r="P52" s="44"/>
      <c r="Q52" s="44"/>
      <c r="R52" s="45"/>
      <c r="S52" s="45">
        <f aca="true" t="shared" si="17" ref="S52:S114">SUM(M52:R52)</f>
        <v>0</v>
      </c>
      <c r="T52" s="131"/>
      <c r="U52" s="180"/>
      <c r="V52" s="98"/>
      <c r="W52" s="98"/>
      <c r="X52" s="98"/>
      <c r="Y52" s="98"/>
      <c r="Z52" s="98"/>
      <c r="AA52" s="98"/>
      <c r="AB52" s="98"/>
      <c r="AC52" s="98"/>
      <c r="AD52" s="98"/>
      <c r="AE52" s="98"/>
      <c r="AF52" s="98"/>
      <c r="AG52" s="98"/>
      <c r="AH52" s="98"/>
      <c r="AI52" s="98"/>
    </row>
    <row r="53" spans="1:35" s="172" customFormat="1" ht="14.25" customHeight="1">
      <c r="A53" s="167" t="s">
        <v>92</v>
      </c>
      <c r="B53" s="168" t="s">
        <v>93</v>
      </c>
      <c r="C53" s="167">
        <f>SUM(C54:C59)</f>
        <v>72523134</v>
      </c>
      <c r="D53" s="167">
        <f>SUM(D54:D59)</f>
        <v>46894641</v>
      </c>
      <c r="E53" s="167">
        <f>SUM(E54:E59)</f>
        <v>25628493</v>
      </c>
      <c r="F53" s="167">
        <f>SUM(F54:F59)</f>
        <v>0</v>
      </c>
      <c r="G53" s="167">
        <f>SUM(G54:G59)</f>
        <v>0</v>
      </c>
      <c r="H53" s="167">
        <f t="shared" si="15"/>
        <v>72523134</v>
      </c>
      <c r="I53" s="167">
        <f t="shared" si="16"/>
        <v>47749673</v>
      </c>
      <c r="J53" s="167">
        <f aca="true" t="shared" si="18" ref="J53:R53">SUM(J54:J59)</f>
        <v>6039904</v>
      </c>
      <c r="K53" s="167">
        <f t="shared" si="18"/>
        <v>25239</v>
      </c>
      <c r="L53" s="167">
        <f t="shared" si="18"/>
        <v>0</v>
      </c>
      <c r="M53" s="167">
        <f t="shared" si="18"/>
        <v>36783779</v>
      </c>
      <c r="N53" s="167">
        <f t="shared" si="18"/>
        <v>4900751</v>
      </c>
      <c r="O53" s="167">
        <f t="shared" si="18"/>
        <v>0</v>
      </c>
      <c r="P53" s="167">
        <f t="shared" si="18"/>
        <v>0</v>
      </c>
      <c r="Q53" s="167">
        <f t="shared" si="18"/>
        <v>0</v>
      </c>
      <c r="R53" s="167">
        <f t="shared" si="18"/>
        <v>24773461</v>
      </c>
      <c r="S53" s="169">
        <f t="shared" si="17"/>
        <v>66457991</v>
      </c>
      <c r="T53" s="170">
        <f aca="true" t="shared" si="19" ref="T53:T116">(K53+L53+J53)/I53*100</f>
        <v>12.70195714219865</v>
      </c>
      <c r="U53" s="179">
        <f>SUM(U54:U58)</f>
        <v>11006453</v>
      </c>
      <c r="V53" s="171"/>
      <c r="W53" s="171"/>
      <c r="X53" s="171"/>
      <c r="Y53" s="171"/>
      <c r="Z53" s="171"/>
      <c r="AA53" s="171"/>
      <c r="AB53" s="171"/>
      <c r="AC53" s="171"/>
      <c r="AD53" s="171"/>
      <c r="AE53" s="171"/>
      <c r="AF53" s="171"/>
      <c r="AG53" s="171"/>
      <c r="AH53" s="171"/>
      <c r="AI53" s="171"/>
    </row>
    <row r="54" spans="1:35" s="97" customFormat="1" ht="16.5" customHeight="1">
      <c r="A54" s="44">
        <v>1</v>
      </c>
      <c r="B54" s="121" t="s">
        <v>161</v>
      </c>
      <c r="C54" s="44">
        <f aca="true" t="shared" si="20" ref="C54:C59">SUM(D54:E54)</f>
        <v>98669</v>
      </c>
      <c r="D54" s="44"/>
      <c r="E54" s="44">
        <v>98669</v>
      </c>
      <c r="F54" s="44"/>
      <c r="G54" s="44"/>
      <c r="H54" s="44">
        <f t="shared" si="15"/>
        <v>98669</v>
      </c>
      <c r="I54" s="44">
        <f t="shared" si="16"/>
        <v>98669</v>
      </c>
      <c r="J54" s="44">
        <v>34073</v>
      </c>
      <c r="K54" s="44"/>
      <c r="L54" s="44"/>
      <c r="M54" s="44">
        <v>64596</v>
      </c>
      <c r="N54" s="44"/>
      <c r="O54" s="44"/>
      <c r="P54" s="44"/>
      <c r="Q54" s="44"/>
      <c r="R54" s="45"/>
      <c r="S54" s="45">
        <f t="shared" si="17"/>
        <v>64596</v>
      </c>
      <c r="T54" s="131">
        <f t="shared" si="19"/>
        <v>34.532629295928814</v>
      </c>
      <c r="U54" s="180"/>
      <c r="V54" s="98"/>
      <c r="W54" s="98"/>
      <c r="X54" s="98"/>
      <c r="Y54" s="98"/>
      <c r="Z54" s="98"/>
      <c r="AA54" s="98"/>
      <c r="AB54" s="98"/>
      <c r="AC54" s="98"/>
      <c r="AD54" s="98"/>
      <c r="AE54" s="98"/>
      <c r="AF54" s="98"/>
      <c r="AG54" s="98"/>
      <c r="AH54" s="98"/>
      <c r="AI54" s="98"/>
    </row>
    <row r="55" spans="1:35" s="97" customFormat="1" ht="16.5" customHeight="1">
      <c r="A55" s="44">
        <v>2</v>
      </c>
      <c r="B55" s="121" t="s">
        <v>162</v>
      </c>
      <c r="C55" s="44">
        <f t="shared" si="20"/>
        <v>16428570</v>
      </c>
      <c r="D55" s="44">
        <v>12922536</v>
      </c>
      <c r="E55" s="44">
        <v>3506034</v>
      </c>
      <c r="F55" s="44"/>
      <c r="G55" s="44"/>
      <c r="H55" s="44">
        <f t="shared" si="15"/>
        <v>16428570</v>
      </c>
      <c r="I55" s="44">
        <f t="shared" si="16"/>
        <v>11600398</v>
      </c>
      <c r="J55" s="44">
        <v>1561265</v>
      </c>
      <c r="K55" s="44">
        <v>11302</v>
      </c>
      <c r="L55" s="44"/>
      <c r="M55" s="44">
        <v>8434382</v>
      </c>
      <c r="N55" s="44">
        <v>1593449</v>
      </c>
      <c r="O55" s="44"/>
      <c r="P55" s="44"/>
      <c r="Q55" s="44"/>
      <c r="R55" s="45">
        <v>4828172</v>
      </c>
      <c r="S55" s="45">
        <f t="shared" si="17"/>
        <v>14856003</v>
      </c>
      <c r="T55" s="131">
        <f t="shared" si="19"/>
        <v>13.556146952889032</v>
      </c>
      <c r="U55" s="180">
        <v>2740233</v>
      </c>
      <c r="V55" s="98"/>
      <c r="W55" s="98"/>
      <c r="X55" s="98"/>
      <c r="Y55" s="98"/>
      <c r="Z55" s="98"/>
      <c r="AA55" s="98"/>
      <c r="AB55" s="98"/>
      <c r="AC55" s="98"/>
      <c r="AD55" s="98"/>
      <c r="AE55" s="98"/>
      <c r="AF55" s="98"/>
      <c r="AG55" s="98"/>
      <c r="AH55" s="98"/>
      <c r="AI55" s="98"/>
    </row>
    <row r="56" spans="1:35" s="97" customFormat="1" ht="16.5" customHeight="1">
      <c r="A56" s="44">
        <v>3</v>
      </c>
      <c r="B56" s="121" t="s">
        <v>163</v>
      </c>
      <c r="C56" s="44">
        <f t="shared" si="20"/>
        <v>21713848</v>
      </c>
      <c r="D56" s="44">
        <v>14018269</v>
      </c>
      <c r="E56" s="44">
        <v>7695579</v>
      </c>
      <c r="F56" s="44"/>
      <c r="G56" s="44"/>
      <c r="H56" s="44">
        <f t="shared" si="15"/>
        <v>21713848</v>
      </c>
      <c r="I56" s="44">
        <f t="shared" si="16"/>
        <v>14832051</v>
      </c>
      <c r="J56" s="44">
        <v>866006</v>
      </c>
      <c r="K56" s="44">
        <v>2</v>
      </c>
      <c r="L56" s="44"/>
      <c r="M56" s="44">
        <v>13588568</v>
      </c>
      <c r="N56" s="44">
        <v>377475</v>
      </c>
      <c r="O56" s="44"/>
      <c r="P56" s="44"/>
      <c r="Q56" s="44"/>
      <c r="R56" s="45">
        <v>6881797</v>
      </c>
      <c r="S56" s="45">
        <f t="shared" si="17"/>
        <v>20847840</v>
      </c>
      <c r="T56" s="131">
        <f t="shared" si="19"/>
        <v>5.838760937378114</v>
      </c>
      <c r="U56" s="180">
        <v>3988563</v>
      </c>
      <c r="V56" s="98"/>
      <c r="W56" s="98"/>
      <c r="X56" s="98"/>
      <c r="Y56" s="98"/>
      <c r="Z56" s="98"/>
      <c r="AA56" s="98"/>
      <c r="AB56" s="98"/>
      <c r="AC56" s="98"/>
      <c r="AD56" s="98"/>
      <c r="AE56" s="98"/>
      <c r="AF56" s="98"/>
      <c r="AG56" s="98"/>
      <c r="AH56" s="98"/>
      <c r="AI56" s="98"/>
    </row>
    <row r="57" spans="1:35" s="97" customFormat="1" ht="16.5" customHeight="1">
      <c r="A57" s="44">
        <v>4</v>
      </c>
      <c r="B57" s="121" t="s">
        <v>164</v>
      </c>
      <c r="C57" s="44">
        <f t="shared" si="20"/>
        <v>19092850</v>
      </c>
      <c r="D57" s="44">
        <v>11957723</v>
      </c>
      <c r="E57" s="44">
        <v>7135127</v>
      </c>
      <c r="F57" s="44"/>
      <c r="G57" s="44"/>
      <c r="H57" s="44">
        <f t="shared" si="15"/>
        <v>19092850</v>
      </c>
      <c r="I57" s="44">
        <f t="shared" si="16"/>
        <v>11468979</v>
      </c>
      <c r="J57" s="44">
        <v>1919803</v>
      </c>
      <c r="K57" s="44">
        <v>13935</v>
      </c>
      <c r="L57" s="44"/>
      <c r="M57" s="44">
        <v>7871708</v>
      </c>
      <c r="N57" s="44">
        <v>1663533</v>
      </c>
      <c r="O57" s="44"/>
      <c r="P57" s="44"/>
      <c r="Q57" s="44"/>
      <c r="R57" s="45">
        <v>7623871</v>
      </c>
      <c r="S57" s="45">
        <f t="shared" si="17"/>
        <v>17159112</v>
      </c>
      <c r="T57" s="131">
        <f t="shared" si="19"/>
        <v>16.860594129608224</v>
      </c>
      <c r="U57" s="180">
        <v>961856</v>
      </c>
      <c r="V57" s="98"/>
      <c r="W57" s="98"/>
      <c r="X57" s="98"/>
      <c r="Y57" s="98"/>
      <c r="Z57" s="98"/>
      <c r="AA57" s="98"/>
      <c r="AB57" s="98"/>
      <c r="AC57" s="98"/>
      <c r="AD57" s="98"/>
      <c r="AE57" s="98"/>
      <c r="AF57" s="98"/>
      <c r="AG57" s="98"/>
      <c r="AH57" s="98"/>
      <c r="AI57" s="98"/>
    </row>
    <row r="58" spans="1:35" s="97" customFormat="1" ht="16.5" customHeight="1">
      <c r="A58" s="44">
        <v>5</v>
      </c>
      <c r="B58" s="121" t="s">
        <v>165</v>
      </c>
      <c r="C58" s="44">
        <f t="shared" si="20"/>
        <v>15189197</v>
      </c>
      <c r="D58" s="44">
        <v>7996113</v>
      </c>
      <c r="E58" s="44">
        <v>7193084</v>
      </c>
      <c r="F58" s="44"/>
      <c r="G58" s="44"/>
      <c r="H58" s="44">
        <f t="shared" si="15"/>
        <v>15189197</v>
      </c>
      <c r="I58" s="44">
        <f t="shared" si="16"/>
        <v>9749576</v>
      </c>
      <c r="J58" s="44">
        <v>1658757</v>
      </c>
      <c r="K58" s="44"/>
      <c r="L58" s="44"/>
      <c r="M58" s="44">
        <v>6824525</v>
      </c>
      <c r="N58" s="44">
        <v>1266294</v>
      </c>
      <c r="O58" s="44"/>
      <c r="P58" s="44"/>
      <c r="Q58" s="44"/>
      <c r="R58" s="45">
        <v>5439621</v>
      </c>
      <c r="S58" s="45">
        <f t="shared" si="17"/>
        <v>13530440</v>
      </c>
      <c r="T58" s="131">
        <f t="shared" si="19"/>
        <v>17.01363218256876</v>
      </c>
      <c r="U58" s="180">
        <v>3315801</v>
      </c>
      <c r="V58" s="98"/>
      <c r="W58" s="98"/>
      <c r="X58" s="98"/>
      <c r="Y58" s="98"/>
      <c r="Z58" s="98"/>
      <c r="AA58" s="98"/>
      <c r="AB58" s="98"/>
      <c r="AC58" s="98"/>
      <c r="AD58" s="98"/>
      <c r="AE58" s="98"/>
      <c r="AF58" s="98"/>
      <c r="AG58" s="98"/>
      <c r="AH58" s="98"/>
      <c r="AI58" s="98"/>
    </row>
    <row r="59" spans="1:35" s="97" customFormat="1" ht="16.5" customHeight="1">
      <c r="A59" s="44"/>
      <c r="B59" s="121"/>
      <c r="C59" s="44">
        <f t="shared" si="20"/>
        <v>0</v>
      </c>
      <c r="D59" s="44"/>
      <c r="E59" s="44"/>
      <c r="F59" s="44"/>
      <c r="G59" s="44"/>
      <c r="H59" s="44">
        <f t="shared" si="15"/>
        <v>0</v>
      </c>
      <c r="I59" s="44">
        <f t="shared" si="16"/>
        <v>0</v>
      </c>
      <c r="J59" s="44"/>
      <c r="K59" s="44"/>
      <c r="L59" s="44"/>
      <c r="M59" s="44"/>
      <c r="N59" s="44"/>
      <c r="O59" s="44"/>
      <c r="P59" s="44"/>
      <c r="Q59" s="44"/>
      <c r="R59" s="45"/>
      <c r="S59" s="45">
        <f t="shared" si="17"/>
        <v>0</v>
      </c>
      <c r="T59" s="131"/>
      <c r="U59" s="180"/>
      <c r="V59" s="98"/>
      <c r="W59" s="98"/>
      <c r="X59" s="98"/>
      <c r="Y59" s="98"/>
      <c r="Z59" s="98"/>
      <c r="AA59" s="98"/>
      <c r="AB59" s="98"/>
      <c r="AC59" s="98"/>
      <c r="AD59" s="98"/>
      <c r="AE59" s="98"/>
      <c r="AF59" s="98"/>
      <c r="AG59" s="98"/>
      <c r="AH59" s="98"/>
      <c r="AI59" s="98"/>
    </row>
    <row r="60" spans="1:35" s="172" customFormat="1" ht="16.5" customHeight="1">
      <c r="A60" s="167" t="s">
        <v>94</v>
      </c>
      <c r="B60" s="168" t="s">
        <v>95</v>
      </c>
      <c r="C60" s="167">
        <f>SUM(C61:C69)</f>
        <v>160020565</v>
      </c>
      <c r="D60" s="167">
        <f>SUM(D61:D69)</f>
        <v>142572040</v>
      </c>
      <c r="E60" s="167">
        <f>SUM(E61:E69)</f>
        <v>17448525</v>
      </c>
      <c r="F60" s="167">
        <f>SUM(F61:F69)</f>
        <v>1100661</v>
      </c>
      <c r="G60" s="167">
        <f>SUM(G61:G69)</f>
        <v>0</v>
      </c>
      <c r="H60" s="167">
        <f t="shared" si="15"/>
        <v>158919904</v>
      </c>
      <c r="I60" s="167">
        <f t="shared" si="16"/>
        <v>74617405</v>
      </c>
      <c r="J60" s="167">
        <f aca="true" t="shared" si="21" ref="J60:R60">SUM(J61:J69)</f>
        <v>13094557</v>
      </c>
      <c r="K60" s="167">
        <f t="shared" si="21"/>
        <v>6124848</v>
      </c>
      <c r="L60" s="167">
        <f t="shared" si="21"/>
        <v>0</v>
      </c>
      <c r="M60" s="167">
        <f t="shared" si="21"/>
        <v>54091713</v>
      </c>
      <c r="N60" s="167">
        <f t="shared" si="21"/>
        <v>1286996</v>
      </c>
      <c r="O60" s="167">
        <f t="shared" si="21"/>
        <v>0</v>
      </c>
      <c r="P60" s="167">
        <f t="shared" si="21"/>
        <v>0</v>
      </c>
      <c r="Q60" s="167">
        <f t="shared" si="21"/>
        <v>19291</v>
      </c>
      <c r="R60" s="167">
        <f t="shared" si="21"/>
        <v>84302499</v>
      </c>
      <c r="S60" s="169">
        <f t="shared" si="17"/>
        <v>139700499</v>
      </c>
      <c r="T60" s="170">
        <f t="shared" si="19"/>
        <v>25.757268026139478</v>
      </c>
      <c r="U60" s="179">
        <f>SUM(U61:U69)</f>
        <v>36845673</v>
      </c>
      <c r="V60" s="171"/>
      <c r="W60" s="171"/>
      <c r="X60" s="171"/>
      <c r="Y60" s="171"/>
      <c r="Z60" s="171"/>
      <c r="AA60" s="171"/>
      <c r="AB60" s="171"/>
      <c r="AC60" s="171"/>
      <c r="AD60" s="171"/>
      <c r="AE60" s="171"/>
      <c r="AF60" s="171"/>
      <c r="AG60" s="171"/>
      <c r="AH60" s="171"/>
      <c r="AI60" s="171"/>
    </row>
    <row r="61" spans="1:35" s="97" customFormat="1" ht="16.5" customHeight="1">
      <c r="A61" s="44">
        <v>1</v>
      </c>
      <c r="B61" s="121" t="s">
        <v>169</v>
      </c>
      <c r="C61" s="44">
        <f aca="true" t="shared" si="22" ref="C61:C69">SUM(D61:E61)</f>
        <v>12181617</v>
      </c>
      <c r="D61" s="44">
        <v>10708335</v>
      </c>
      <c r="E61" s="44">
        <v>1473282</v>
      </c>
      <c r="F61" s="44">
        <v>25440</v>
      </c>
      <c r="G61" s="44">
        <v>0</v>
      </c>
      <c r="H61" s="44">
        <f t="shared" si="15"/>
        <v>12156177</v>
      </c>
      <c r="I61" s="44">
        <f t="shared" si="16"/>
        <v>5013809</v>
      </c>
      <c r="J61" s="44">
        <v>2363944</v>
      </c>
      <c r="K61" s="44">
        <v>0</v>
      </c>
      <c r="L61" s="44">
        <v>0</v>
      </c>
      <c r="M61" s="44">
        <v>2091405</v>
      </c>
      <c r="N61" s="44">
        <v>558460</v>
      </c>
      <c r="O61" s="44">
        <v>0</v>
      </c>
      <c r="P61" s="44">
        <v>0</v>
      </c>
      <c r="Q61" s="44">
        <v>0</v>
      </c>
      <c r="R61" s="45">
        <v>7142368</v>
      </c>
      <c r="S61" s="45">
        <f t="shared" si="17"/>
        <v>9792233</v>
      </c>
      <c r="T61" s="131">
        <f t="shared" si="19"/>
        <v>47.148664817507004</v>
      </c>
      <c r="U61" s="180">
        <v>4530274</v>
      </c>
      <c r="V61" s="98"/>
      <c r="W61" s="98"/>
      <c r="X61" s="98"/>
      <c r="Y61" s="98"/>
      <c r="Z61" s="98"/>
      <c r="AA61" s="98"/>
      <c r="AB61" s="98"/>
      <c r="AC61" s="98"/>
      <c r="AD61" s="98"/>
      <c r="AE61" s="98"/>
      <c r="AF61" s="98"/>
      <c r="AG61" s="98"/>
      <c r="AH61" s="98"/>
      <c r="AI61" s="98"/>
    </row>
    <row r="62" spans="1:35" s="97" customFormat="1" ht="16.5" customHeight="1">
      <c r="A62" s="44">
        <v>2</v>
      </c>
      <c r="B62" s="121" t="s">
        <v>157</v>
      </c>
      <c r="C62" s="44">
        <f t="shared" si="22"/>
        <v>12464124</v>
      </c>
      <c r="D62" s="44">
        <v>11237000</v>
      </c>
      <c r="E62" s="44">
        <v>1227124</v>
      </c>
      <c r="F62" s="44">
        <v>0</v>
      </c>
      <c r="G62" s="44">
        <v>0</v>
      </c>
      <c r="H62" s="44">
        <f t="shared" si="15"/>
        <v>12464124</v>
      </c>
      <c r="I62" s="44">
        <f t="shared" si="16"/>
        <v>10742373</v>
      </c>
      <c r="J62" s="44">
        <v>1335368</v>
      </c>
      <c r="K62" s="44">
        <v>0</v>
      </c>
      <c r="L62" s="44">
        <v>0</v>
      </c>
      <c r="M62" s="44">
        <v>9407005</v>
      </c>
      <c r="N62" s="44">
        <v>0</v>
      </c>
      <c r="O62" s="44">
        <v>0</v>
      </c>
      <c r="P62" s="44">
        <v>0</v>
      </c>
      <c r="Q62" s="44">
        <v>0</v>
      </c>
      <c r="R62" s="45">
        <v>1721751</v>
      </c>
      <c r="S62" s="45">
        <f t="shared" si="17"/>
        <v>11128756</v>
      </c>
      <c r="T62" s="131">
        <f t="shared" si="19"/>
        <v>12.430847448696856</v>
      </c>
      <c r="U62" s="180">
        <v>363955</v>
      </c>
      <c r="V62" s="98"/>
      <c r="W62" s="98"/>
      <c r="X62" s="98"/>
      <c r="Y62" s="98"/>
      <c r="Z62" s="98"/>
      <c r="AA62" s="98"/>
      <c r="AB62" s="98"/>
      <c r="AC62" s="98"/>
      <c r="AD62" s="98"/>
      <c r="AE62" s="98"/>
      <c r="AF62" s="98"/>
      <c r="AG62" s="98"/>
      <c r="AH62" s="98"/>
      <c r="AI62" s="98"/>
    </row>
    <row r="63" spans="1:35" s="97" customFormat="1" ht="16.5" customHeight="1">
      <c r="A63" s="44">
        <v>3</v>
      </c>
      <c r="B63" s="121" t="s">
        <v>158</v>
      </c>
      <c r="C63" s="44">
        <f>SUM(D63:E63)</f>
        <v>27308328</v>
      </c>
      <c r="D63" s="44">
        <v>24308346</v>
      </c>
      <c r="E63" s="44">
        <v>2999982</v>
      </c>
      <c r="F63" s="44">
        <v>0</v>
      </c>
      <c r="G63" s="44">
        <v>0</v>
      </c>
      <c r="H63" s="44">
        <f>SUM(J63:R63)</f>
        <v>27308328</v>
      </c>
      <c r="I63" s="44">
        <f>SUM(J63:Q63)</f>
        <v>8213367</v>
      </c>
      <c r="J63" s="44">
        <v>1691887</v>
      </c>
      <c r="K63" s="44">
        <v>1965668</v>
      </c>
      <c r="L63" s="44">
        <v>0</v>
      </c>
      <c r="M63" s="44">
        <v>4555812</v>
      </c>
      <c r="N63" s="44">
        <v>0</v>
      </c>
      <c r="O63" s="44">
        <v>0</v>
      </c>
      <c r="P63" s="44">
        <v>0</v>
      </c>
      <c r="Q63" s="44">
        <v>0</v>
      </c>
      <c r="R63" s="45">
        <v>19094961</v>
      </c>
      <c r="S63" s="45">
        <f>SUM(M63:R63)</f>
        <v>23650773</v>
      </c>
      <c r="T63" s="131">
        <f>(K63+L63+J63)/I63*100</f>
        <v>44.53173710611008</v>
      </c>
      <c r="U63" s="180">
        <v>13153807</v>
      </c>
      <c r="V63" s="98"/>
      <c r="W63" s="98"/>
      <c r="X63" s="98"/>
      <c r="Y63" s="98"/>
      <c r="Z63" s="98"/>
      <c r="AA63" s="98"/>
      <c r="AB63" s="98"/>
      <c r="AC63" s="98"/>
      <c r="AD63" s="98"/>
      <c r="AE63" s="98"/>
      <c r="AF63" s="98"/>
      <c r="AG63" s="98"/>
      <c r="AH63" s="98"/>
      <c r="AI63" s="98"/>
    </row>
    <row r="64" spans="1:35" s="97" customFormat="1" ht="16.5" customHeight="1">
      <c r="A64" s="44">
        <v>4</v>
      </c>
      <c r="B64" s="123" t="s">
        <v>115</v>
      </c>
      <c r="C64" s="44">
        <f t="shared" si="22"/>
        <v>9604247</v>
      </c>
      <c r="D64" s="44">
        <v>7942102</v>
      </c>
      <c r="E64" s="44">
        <v>1662145</v>
      </c>
      <c r="F64" s="44">
        <v>0</v>
      </c>
      <c r="G64" s="44">
        <v>0</v>
      </c>
      <c r="H64" s="44">
        <f t="shared" si="15"/>
        <v>9604247</v>
      </c>
      <c r="I64" s="44">
        <f t="shared" si="16"/>
        <v>5191089</v>
      </c>
      <c r="J64" s="44">
        <v>828903</v>
      </c>
      <c r="K64" s="44">
        <v>2</v>
      </c>
      <c r="L64" s="44">
        <v>0</v>
      </c>
      <c r="M64" s="44">
        <v>4362184</v>
      </c>
      <c r="N64" s="44">
        <v>0</v>
      </c>
      <c r="O64" s="44">
        <v>0</v>
      </c>
      <c r="P64" s="44">
        <v>0</v>
      </c>
      <c r="Q64" s="44">
        <v>0</v>
      </c>
      <c r="R64" s="45">
        <v>4413158</v>
      </c>
      <c r="S64" s="45">
        <f t="shared" si="17"/>
        <v>8775342</v>
      </c>
      <c r="T64" s="131">
        <f t="shared" si="19"/>
        <v>15.967844126733329</v>
      </c>
      <c r="U64" s="180">
        <v>1001273</v>
      </c>
      <c r="V64" s="98"/>
      <c r="W64" s="98"/>
      <c r="X64" s="98"/>
      <c r="Y64" s="98"/>
      <c r="Z64" s="98"/>
      <c r="AA64" s="98"/>
      <c r="AB64" s="98"/>
      <c r="AC64" s="98"/>
      <c r="AD64" s="98"/>
      <c r="AE64" s="98"/>
      <c r="AF64" s="98"/>
      <c r="AG64" s="98"/>
      <c r="AH64" s="98"/>
      <c r="AI64" s="98"/>
    </row>
    <row r="65" spans="1:35" s="97" customFormat="1" ht="16.5" customHeight="1">
      <c r="A65" s="44">
        <v>5</v>
      </c>
      <c r="B65" s="123" t="s">
        <v>160</v>
      </c>
      <c r="C65" s="44">
        <f t="shared" si="22"/>
        <v>31063284</v>
      </c>
      <c r="D65" s="44">
        <v>27197012</v>
      </c>
      <c r="E65" s="44">
        <v>3866272</v>
      </c>
      <c r="F65" s="44">
        <v>35000</v>
      </c>
      <c r="G65" s="44">
        <v>0</v>
      </c>
      <c r="H65" s="44">
        <f t="shared" si="15"/>
        <v>31028284</v>
      </c>
      <c r="I65" s="44">
        <f t="shared" si="16"/>
        <v>17692823</v>
      </c>
      <c r="J65" s="44">
        <v>2393386</v>
      </c>
      <c r="K65" s="44">
        <v>4159178</v>
      </c>
      <c r="L65" s="44">
        <v>0</v>
      </c>
      <c r="M65" s="44">
        <v>10597909</v>
      </c>
      <c r="N65" s="44">
        <v>542350</v>
      </c>
      <c r="O65" s="44">
        <v>0</v>
      </c>
      <c r="P65" s="44">
        <v>0</v>
      </c>
      <c r="Q65" s="44">
        <v>0</v>
      </c>
      <c r="R65" s="45">
        <v>13335461</v>
      </c>
      <c r="S65" s="45">
        <f t="shared" si="17"/>
        <v>24475720</v>
      </c>
      <c r="T65" s="131">
        <f t="shared" si="19"/>
        <v>37.0351526152723</v>
      </c>
      <c r="U65" s="180">
        <v>4026683</v>
      </c>
      <c r="V65" s="98"/>
      <c r="W65" s="98"/>
      <c r="X65" s="98"/>
      <c r="Y65" s="98"/>
      <c r="Z65" s="98"/>
      <c r="AA65" s="98"/>
      <c r="AB65" s="98"/>
      <c r="AC65" s="98"/>
      <c r="AD65" s="98"/>
      <c r="AE65" s="98"/>
      <c r="AF65" s="98"/>
      <c r="AG65" s="98"/>
      <c r="AH65" s="98"/>
      <c r="AI65" s="98"/>
    </row>
    <row r="66" spans="1:35" s="97" customFormat="1" ht="16.5" customHeight="1">
      <c r="A66" s="44">
        <v>6</v>
      </c>
      <c r="B66" s="123" t="s">
        <v>167</v>
      </c>
      <c r="C66" s="44">
        <f t="shared" si="22"/>
        <v>41050693</v>
      </c>
      <c r="D66" s="44">
        <v>38515293</v>
      </c>
      <c r="E66" s="44">
        <v>2535400</v>
      </c>
      <c r="F66" s="44">
        <v>1299</v>
      </c>
      <c r="G66" s="44">
        <v>0</v>
      </c>
      <c r="H66" s="44">
        <f t="shared" si="15"/>
        <v>41049394</v>
      </c>
      <c r="I66" s="44">
        <f t="shared" si="16"/>
        <v>18567237</v>
      </c>
      <c r="J66" s="44">
        <v>1850097</v>
      </c>
      <c r="K66" s="44">
        <v>0</v>
      </c>
      <c r="L66" s="44">
        <v>0</v>
      </c>
      <c r="M66" s="44">
        <v>16562393</v>
      </c>
      <c r="N66" s="44">
        <v>135456</v>
      </c>
      <c r="O66" s="44">
        <v>0</v>
      </c>
      <c r="P66" s="44">
        <v>0</v>
      </c>
      <c r="Q66" s="44">
        <v>19291</v>
      </c>
      <c r="R66" s="45">
        <v>22482157</v>
      </c>
      <c r="S66" s="45">
        <f t="shared" si="17"/>
        <v>39199297</v>
      </c>
      <c r="T66" s="131">
        <f t="shared" si="19"/>
        <v>9.964309713933204</v>
      </c>
      <c r="U66" s="180">
        <v>13011726</v>
      </c>
      <c r="V66" s="98"/>
      <c r="W66" s="98"/>
      <c r="X66" s="98"/>
      <c r="Y66" s="98"/>
      <c r="Z66" s="98"/>
      <c r="AA66" s="98"/>
      <c r="AB66" s="98"/>
      <c r="AC66" s="98"/>
      <c r="AD66" s="98"/>
      <c r="AE66" s="98"/>
      <c r="AF66" s="98"/>
      <c r="AG66" s="98"/>
      <c r="AH66" s="98"/>
      <c r="AI66" s="98"/>
    </row>
    <row r="67" spans="1:35" s="97" customFormat="1" ht="16.5" customHeight="1">
      <c r="A67" s="44">
        <v>7</v>
      </c>
      <c r="B67" s="123" t="s">
        <v>149</v>
      </c>
      <c r="C67" s="44">
        <f t="shared" si="22"/>
        <v>10728378</v>
      </c>
      <c r="D67" s="44">
        <v>8059474</v>
      </c>
      <c r="E67" s="44">
        <v>2668904</v>
      </c>
      <c r="F67" s="44">
        <v>1038922</v>
      </c>
      <c r="G67" s="44"/>
      <c r="H67" s="44">
        <f t="shared" si="15"/>
        <v>9689456</v>
      </c>
      <c r="I67" s="44">
        <f t="shared" si="16"/>
        <v>8181291</v>
      </c>
      <c r="J67" s="44">
        <v>1629861</v>
      </c>
      <c r="K67" s="44">
        <v>0</v>
      </c>
      <c r="L67" s="44">
        <v>0</v>
      </c>
      <c r="M67" s="44">
        <v>6500700</v>
      </c>
      <c r="N67" s="44">
        <v>50730</v>
      </c>
      <c r="O67" s="44">
        <v>0</v>
      </c>
      <c r="P67" s="44">
        <v>0</v>
      </c>
      <c r="Q67" s="44">
        <v>0</v>
      </c>
      <c r="R67" s="45">
        <v>1508165</v>
      </c>
      <c r="S67" s="45">
        <f t="shared" si="17"/>
        <v>8059595</v>
      </c>
      <c r="T67" s="131">
        <f t="shared" si="19"/>
        <v>19.921806961761902</v>
      </c>
      <c r="U67" s="180">
        <v>757955</v>
      </c>
      <c r="V67" s="98"/>
      <c r="W67" s="98"/>
      <c r="X67" s="98"/>
      <c r="Y67" s="98"/>
      <c r="Z67" s="98"/>
      <c r="AA67" s="98"/>
      <c r="AB67" s="98"/>
      <c r="AC67" s="98"/>
      <c r="AD67" s="98"/>
      <c r="AE67" s="98"/>
      <c r="AF67" s="98"/>
      <c r="AG67" s="98"/>
      <c r="AH67" s="98"/>
      <c r="AI67" s="98"/>
    </row>
    <row r="68" spans="1:35" s="97" customFormat="1" ht="17.25" customHeight="1">
      <c r="A68" s="44">
        <v>8</v>
      </c>
      <c r="B68" s="121" t="s">
        <v>159</v>
      </c>
      <c r="C68" s="44">
        <f t="shared" si="22"/>
        <v>15619894</v>
      </c>
      <c r="D68" s="44">
        <v>14604478</v>
      </c>
      <c r="E68" s="44">
        <v>1015416</v>
      </c>
      <c r="F68" s="44">
        <v>0</v>
      </c>
      <c r="G68" s="44">
        <v>0</v>
      </c>
      <c r="H68" s="44">
        <f t="shared" si="15"/>
        <v>15619894</v>
      </c>
      <c r="I68" s="44">
        <f t="shared" si="16"/>
        <v>1015416</v>
      </c>
      <c r="J68" s="44">
        <v>1001111</v>
      </c>
      <c r="K68" s="44">
        <v>0</v>
      </c>
      <c r="L68" s="44">
        <v>0</v>
      </c>
      <c r="M68" s="44">
        <v>14305</v>
      </c>
      <c r="N68" s="44">
        <v>0</v>
      </c>
      <c r="O68" s="44">
        <v>0</v>
      </c>
      <c r="P68" s="44">
        <v>0</v>
      </c>
      <c r="Q68" s="44">
        <v>0</v>
      </c>
      <c r="R68" s="45">
        <v>14604478</v>
      </c>
      <c r="S68" s="45">
        <f t="shared" si="17"/>
        <v>14618783</v>
      </c>
      <c r="T68" s="131">
        <f t="shared" si="19"/>
        <v>98.59121778660175</v>
      </c>
      <c r="U68" s="180"/>
      <c r="V68" s="98"/>
      <c r="W68" s="98"/>
      <c r="X68" s="98"/>
      <c r="Y68" s="98"/>
      <c r="Z68" s="98"/>
      <c r="AA68" s="98"/>
      <c r="AB68" s="98"/>
      <c r="AC68" s="98"/>
      <c r="AD68" s="98"/>
      <c r="AE68" s="98"/>
      <c r="AF68" s="98"/>
      <c r="AG68" s="98"/>
      <c r="AH68" s="98"/>
      <c r="AI68" s="98"/>
    </row>
    <row r="69" spans="1:35" s="97" customFormat="1" ht="17.25" customHeight="1">
      <c r="A69" s="44"/>
      <c r="B69" s="121"/>
      <c r="C69" s="44">
        <f t="shared" si="22"/>
        <v>0</v>
      </c>
      <c r="D69" s="44"/>
      <c r="E69" s="44"/>
      <c r="F69" s="44"/>
      <c r="G69" s="44"/>
      <c r="H69" s="44">
        <f t="shared" si="15"/>
        <v>0</v>
      </c>
      <c r="I69" s="44">
        <f t="shared" si="16"/>
        <v>0</v>
      </c>
      <c r="J69" s="44"/>
      <c r="K69" s="44"/>
      <c r="L69" s="44"/>
      <c r="M69" s="44"/>
      <c r="N69" s="44"/>
      <c r="O69" s="44"/>
      <c r="P69" s="44"/>
      <c r="Q69" s="44"/>
      <c r="R69" s="45"/>
      <c r="S69" s="45">
        <f t="shared" si="17"/>
        <v>0</v>
      </c>
      <c r="T69" s="131"/>
      <c r="U69" s="180"/>
      <c r="V69" s="98"/>
      <c r="W69" s="98"/>
      <c r="X69" s="98"/>
      <c r="Y69" s="98"/>
      <c r="Z69" s="98"/>
      <c r="AA69" s="98"/>
      <c r="AB69" s="98"/>
      <c r="AC69" s="98"/>
      <c r="AD69" s="98"/>
      <c r="AE69" s="98"/>
      <c r="AF69" s="98"/>
      <c r="AG69" s="98"/>
      <c r="AH69" s="98"/>
      <c r="AI69" s="98"/>
    </row>
    <row r="70" spans="1:35" s="172" customFormat="1" ht="16.5" customHeight="1">
      <c r="A70" s="167" t="s">
        <v>96</v>
      </c>
      <c r="B70" s="168" t="s">
        <v>97</v>
      </c>
      <c r="C70" s="167">
        <f>SUM(C71:C80)</f>
        <v>225867190</v>
      </c>
      <c r="D70" s="167">
        <f>SUM(D71:D80)</f>
        <v>168660055</v>
      </c>
      <c r="E70" s="167">
        <f>SUM(E71:E80)</f>
        <v>57207135</v>
      </c>
      <c r="F70" s="167">
        <f>SUM(F71:F80)</f>
        <v>76894</v>
      </c>
      <c r="G70" s="167">
        <f>SUM(G71:G80)</f>
        <v>0</v>
      </c>
      <c r="H70" s="167">
        <f t="shared" si="15"/>
        <v>225790296</v>
      </c>
      <c r="I70" s="167">
        <f t="shared" si="16"/>
        <v>77116890</v>
      </c>
      <c r="J70" s="167">
        <f aca="true" t="shared" si="23" ref="J70:R70">SUM(J71:J80)</f>
        <v>9451602</v>
      </c>
      <c r="K70" s="167">
        <f t="shared" si="23"/>
        <v>4362554</v>
      </c>
      <c r="L70" s="167">
        <f t="shared" si="23"/>
        <v>12300</v>
      </c>
      <c r="M70" s="167">
        <f t="shared" si="23"/>
        <v>62784434</v>
      </c>
      <c r="N70" s="167">
        <f t="shared" si="23"/>
        <v>506000</v>
      </c>
      <c r="O70" s="167">
        <f t="shared" si="23"/>
        <v>0</v>
      </c>
      <c r="P70" s="167">
        <f t="shared" si="23"/>
        <v>0</v>
      </c>
      <c r="Q70" s="167">
        <f t="shared" si="23"/>
        <v>0</v>
      </c>
      <c r="R70" s="167">
        <f t="shared" si="23"/>
        <v>148673406</v>
      </c>
      <c r="S70" s="169">
        <f t="shared" si="17"/>
        <v>211963840</v>
      </c>
      <c r="T70" s="170">
        <f t="shared" si="19"/>
        <v>17.92921887799158</v>
      </c>
      <c r="U70" s="179">
        <f>SUM(U71:U80)</f>
        <v>86499040</v>
      </c>
      <c r="V70" s="171"/>
      <c r="W70" s="171"/>
      <c r="X70" s="171"/>
      <c r="Y70" s="171"/>
      <c r="Z70" s="171"/>
      <c r="AA70" s="171"/>
      <c r="AB70" s="171"/>
      <c r="AC70" s="171"/>
      <c r="AD70" s="171"/>
      <c r="AE70" s="171"/>
      <c r="AF70" s="171"/>
      <c r="AG70" s="171"/>
      <c r="AH70" s="171"/>
      <c r="AI70" s="171"/>
    </row>
    <row r="71" spans="1:35" s="97" customFormat="1" ht="16.5" customHeight="1">
      <c r="A71" s="44">
        <v>1</v>
      </c>
      <c r="B71" s="121" t="s">
        <v>126</v>
      </c>
      <c r="C71" s="44">
        <f aca="true" t="shared" si="24" ref="C71:C80">SUM(D71:E71)</f>
        <v>31467738</v>
      </c>
      <c r="D71" s="44">
        <v>16396172</v>
      </c>
      <c r="E71" s="44">
        <v>15071566</v>
      </c>
      <c r="F71" s="44">
        <v>200</v>
      </c>
      <c r="G71" s="44"/>
      <c r="H71" s="44">
        <f t="shared" si="15"/>
        <v>31467538</v>
      </c>
      <c r="I71" s="44">
        <f t="shared" si="16"/>
        <v>17702639</v>
      </c>
      <c r="J71" s="44">
        <v>1698403</v>
      </c>
      <c r="K71" s="44">
        <v>0</v>
      </c>
      <c r="L71" s="44">
        <v>0</v>
      </c>
      <c r="M71" s="44">
        <v>16004236</v>
      </c>
      <c r="N71" s="44">
        <v>0</v>
      </c>
      <c r="O71" s="44">
        <v>0</v>
      </c>
      <c r="P71" s="44">
        <v>0</v>
      </c>
      <c r="Q71" s="44">
        <v>0</v>
      </c>
      <c r="R71" s="45">
        <v>13764899</v>
      </c>
      <c r="S71" s="45">
        <f t="shared" si="17"/>
        <v>29769135</v>
      </c>
      <c r="T71" s="131">
        <f t="shared" si="19"/>
        <v>9.594066737733284</v>
      </c>
      <c r="U71" s="180">
        <v>9279847</v>
      </c>
      <c r="V71" s="98"/>
      <c r="W71" s="98"/>
      <c r="X71" s="98"/>
      <c r="Y71" s="98"/>
      <c r="Z71" s="98"/>
      <c r="AA71" s="98"/>
      <c r="AB71" s="98"/>
      <c r="AC71" s="98"/>
      <c r="AD71" s="98"/>
      <c r="AE71" s="98"/>
      <c r="AF71" s="98"/>
      <c r="AG71" s="98"/>
      <c r="AH71" s="98"/>
      <c r="AI71" s="98"/>
    </row>
    <row r="72" spans="1:35" s="97" customFormat="1" ht="16.5" customHeight="1">
      <c r="A72" s="44">
        <v>2</v>
      </c>
      <c r="B72" s="121" t="s">
        <v>127</v>
      </c>
      <c r="C72" s="44">
        <f t="shared" si="24"/>
        <v>32273710</v>
      </c>
      <c r="D72" s="44">
        <v>28280923</v>
      </c>
      <c r="E72" s="44">
        <v>3992787</v>
      </c>
      <c r="F72" s="44">
        <v>0</v>
      </c>
      <c r="G72" s="44"/>
      <c r="H72" s="44">
        <f t="shared" si="15"/>
        <v>32273710</v>
      </c>
      <c r="I72" s="44">
        <f t="shared" si="16"/>
        <v>7428917</v>
      </c>
      <c r="J72" s="44">
        <v>1187506</v>
      </c>
      <c r="K72" s="44">
        <v>0</v>
      </c>
      <c r="L72" s="44">
        <v>0</v>
      </c>
      <c r="M72" s="44">
        <v>6241411</v>
      </c>
      <c r="N72" s="44">
        <v>0</v>
      </c>
      <c r="O72" s="44">
        <v>0</v>
      </c>
      <c r="P72" s="44">
        <v>0</v>
      </c>
      <c r="Q72" s="44">
        <v>0</v>
      </c>
      <c r="R72" s="45">
        <v>24844793</v>
      </c>
      <c r="S72" s="45">
        <f t="shared" si="17"/>
        <v>31086204</v>
      </c>
      <c r="T72" s="131">
        <f t="shared" si="19"/>
        <v>15.984914086400481</v>
      </c>
      <c r="U72" s="180">
        <v>11039635</v>
      </c>
      <c r="V72" s="98"/>
      <c r="W72" s="98"/>
      <c r="X72" s="98"/>
      <c r="Y72" s="98"/>
      <c r="Z72" s="98"/>
      <c r="AA72" s="98"/>
      <c r="AB72" s="98"/>
      <c r="AC72" s="98"/>
      <c r="AD72" s="98"/>
      <c r="AE72" s="98"/>
      <c r="AF72" s="98"/>
      <c r="AG72" s="98"/>
      <c r="AH72" s="98"/>
      <c r="AI72" s="98"/>
    </row>
    <row r="73" spans="1:35" s="97" customFormat="1" ht="16.5" customHeight="1">
      <c r="A73" s="44">
        <v>3</v>
      </c>
      <c r="B73" s="121" t="s">
        <v>128</v>
      </c>
      <c r="C73" s="44">
        <f t="shared" si="24"/>
        <v>22625428</v>
      </c>
      <c r="D73" s="44">
        <v>13207333</v>
      </c>
      <c r="E73" s="44">
        <v>9418095</v>
      </c>
      <c r="F73" s="44">
        <v>0</v>
      </c>
      <c r="G73" s="44"/>
      <c r="H73" s="44">
        <f t="shared" si="15"/>
        <v>22625428</v>
      </c>
      <c r="I73" s="44">
        <f t="shared" si="16"/>
        <v>11411524</v>
      </c>
      <c r="J73" s="44">
        <v>1154759</v>
      </c>
      <c r="K73" s="44">
        <v>594231</v>
      </c>
      <c r="L73" s="44">
        <v>12300</v>
      </c>
      <c r="M73" s="44">
        <v>9650234</v>
      </c>
      <c r="N73" s="44">
        <v>0</v>
      </c>
      <c r="O73" s="44">
        <v>0</v>
      </c>
      <c r="P73" s="44">
        <v>0</v>
      </c>
      <c r="Q73" s="44">
        <v>0</v>
      </c>
      <c r="R73" s="45">
        <v>11213904</v>
      </c>
      <c r="S73" s="45">
        <f t="shared" si="17"/>
        <v>20864138</v>
      </c>
      <c r="T73" s="131">
        <f t="shared" si="19"/>
        <v>15.434310088643727</v>
      </c>
      <c r="U73" s="180">
        <v>9275097</v>
      </c>
      <c r="V73" s="98"/>
      <c r="W73" s="98"/>
      <c r="X73" s="98"/>
      <c r="Y73" s="98"/>
      <c r="Z73" s="98"/>
      <c r="AA73" s="98"/>
      <c r="AB73" s="98"/>
      <c r="AC73" s="98"/>
      <c r="AD73" s="98"/>
      <c r="AE73" s="98"/>
      <c r="AF73" s="98"/>
      <c r="AG73" s="98"/>
      <c r="AH73" s="98"/>
      <c r="AI73" s="98"/>
    </row>
    <row r="74" spans="1:35" s="97" customFormat="1" ht="16.5" customHeight="1">
      <c r="A74" s="44">
        <v>4</v>
      </c>
      <c r="B74" s="121" t="s">
        <v>129</v>
      </c>
      <c r="C74" s="44">
        <f t="shared" si="24"/>
        <v>22228864</v>
      </c>
      <c r="D74" s="44">
        <v>20213278</v>
      </c>
      <c r="E74" s="44">
        <v>2015586</v>
      </c>
      <c r="F74" s="44">
        <v>67694</v>
      </c>
      <c r="G74" s="44"/>
      <c r="H74" s="44">
        <f t="shared" si="15"/>
        <v>22161170</v>
      </c>
      <c r="I74" s="44">
        <f t="shared" si="16"/>
        <v>3126309</v>
      </c>
      <c r="J74" s="44">
        <v>327337</v>
      </c>
      <c r="K74" s="44">
        <v>224619</v>
      </c>
      <c r="L74" s="44">
        <v>0</v>
      </c>
      <c r="M74" s="44">
        <v>2068353</v>
      </c>
      <c r="N74" s="44">
        <v>506000</v>
      </c>
      <c r="O74" s="44">
        <v>0</v>
      </c>
      <c r="P74" s="44"/>
      <c r="Q74" s="44">
        <v>0</v>
      </c>
      <c r="R74" s="45">
        <v>19034861</v>
      </c>
      <c r="S74" s="45">
        <f t="shared" si="17"/>
        <v>21609214</v>
      </c>
      <c r="T74" s="131">
        <f t="shared" si="19"/>
        <v>17.65519659125186</v>
      </c>
      <c r="U74" s="180">
        <v>17630184</v>
      </c>
      <c r="V74" s="98"/>
      <c r="W74" s="98"/>
      <c r="X74" s="98"/>
      <c r="Y74" s="98"/>
      <c r="Z74" s="98"/>
      <c r="AA74" s="98"/>
      <c r="AB74" s="98"/>
      <c r="AC74" s="98"/>
      <c r="AD74" s="98"/>
      <c r="AE74" s="98"/>
      <c r="AF74" s="98"/>
      <c r="AG74" s="98"/>
      <c r="AH74" s="98"/>
      <c r="AI74" s="98"/>
    </row>
    <row r="75" spans="1:35" s="97" customFormat="1" ht="16.5" customHeight="1">
      <c r="A75" s="44">
        <v>5</v>
      </c>
      <c r="B75" s="121" t="s">
        <v>186</v>
      </c>
      <c r="C75" s="44">
        <f>SUM(D75:E75)</f>
        <v>25288643</v>
      </c>
      <c r="D75" s="44">
        <v>17225833</v>
      </c>
      <c r="E75" s="44">
        <v>8062810</v>
      </c>
      <c r="F75" s="44">
        <v>0</v>
      </c>
      <c r="G75" s="44"/>
      <c r="H75" s="44">
        <f>SUM(J75:R75)</f>
        <v>25288643</v>
      </c>
      <c r="I75" s="44">
        <f>SUM(J75:Q75)</f>
        <v>15554509</v>
      </c>
      <c r="J75" s="44">
        <v>1297900</v>
      </c>
      <c r="K75" s="44">
        <v>1058680</v>
      </c>
      <c r="L75" s="44">
        <v>0</v>
      </c>
      <c r="M75" s="44">
        <v>13197929</v>
      </c>
      <c r="N75" s="44">
        <v>0</v>
      </c>
      <c r="O75" s="44">
        <v>0</v>
      </c>
      <c r="P75" s="44">
        <v>0</v>
      </c>
      <c r="Q75" s="44">
        <v>0</v>
      </c>
      <c r="R75" s="45">
        <v>9734134</v>
      </c>
      <c r="S75" s="45">
        <f>SUM(M75:R75)</f>
        <v>22932063</v>
      </c>
      <c r="T75" s="131">
        <f>(K75+L75+J75)/I75*100</f>
        <v>15.15046215859337</v>
      </c>
      <c r="U75" s="180">
        <v>6283122</v>
      </c>
      <c r="V75" s="98"/>
      <c r="W75" s="98"/>
      <c r="X75" s="98"/>
      <c r="Y75" s="98"/>
      <c r="Z75" s="98"/>
      <c r="AA75" s="98"/>
      <c r="AB75" s="98"/>
      <c r="AC75" s="98"/>
      <c r="AD75" s="98"/>
      <c r="AE75" s="98"/>
      <c r="AF75" s="98"/>
      <c r="AG75" s="98"/>
      <c r="AH75" s="98"/>
      <c r="AI75" s="98"/>
    </row>
    <row r="76" spans="1:35" s="97" customFormat="1" ht="16.5" customHeight="1">
      <c r="A76" s="44">
        <v>6</v>
      </c>
      <c r="B76" s="121" t="s">
        <v>131</v>
      </c>
      <c r="C76" s="44">
        <f>SUM(D76:E76)</f>
        <v>25752638</v>
      </c>
      <c r="D76" s="44">
        <f>22886399-90458</f>
        <v>22795941</v>
      </c>
      <c r="E76" s="44">
        <v>2956697</v>
      </c>
      <c r="F76" s="44">
        <v>8800</v>
      </c>
      <c r="G76" s="44"/>
      <c r="H76" s="44">
        <f>SUM(J76:R76)</f>
        <v>25743838</v>
      </c>
      <c r="I76" s="44">
        <f>SUM(J76:Q76)</f>
        <v>2747588</v>
      </c>
      <c r="J76" s="44">
        <v>850705</v>
      </c>
      <c r="K76" s="44">
        <v>568559</v>
      </c>
      <c r="L76" s="44">
        <v>0</v>
      </c>
      <c r="M76" s="44">
        <v>1328324</v>
      </c>
      <c r="N76" s="44">
        <v>0</v>
      </c>
      <c r="O76" s="44">
        <v>0</v>
      </c>
      <c r="P76" s="44">
        <v>0</v>
      </c>
      <c r="Q76" s="44">
        <v>0</v>
      </c>
      <c r="R76" s="45">
        <v>22996250</v>
      </c>
      <c r="S76" s="45">
        <f>SUM(M76:R76)</f>
        <v>24324574</v>
      </c>
      <c r="T76" s="131">
        <f>(K76+L76+J76)/I76*100</f>
        <v>51.65490604850509</v>
      </c>
      <c r="U76" s="180">
        <v>2385501</v>
      </c>
      <c r="V76" s="98"/>
      <c r="W76" s="98"/>
      <c r="X76" s="98"/>
      <c r="Y76" s="98"/>
      <c r="Z76" s="98"/>
      <c r="AA76" s="98"/>
      <c r="AB76" s="98"/>
      <c r="AC76" s="98"/>
      <c r="AD76" s="98"/>
      <c r="AE76" s="98"/>
      <c r="AF76" s="98"/>
      <c r="AG76" s="98"/>
      <c r="AH76" s="98"/>
      <c r="AI76" s="98"/>
    </row>
    <row r="77" spans="1:35" s="97" customFormat="1" ht="16.5" customHeight="1">
      <c r="A77" s="44">
        <v>7</v>
      </c>
      <c r="B77" s="121" t="s">
        <v>142</v>
      </c>
      <c r="C77" s="44">
        <f t="shared" si="24"/>
        <v>4000</v>
      </c>
      <c r="D77" s="44">
        <v>0</v>
      </c>
      <c r="E77" s="44">
        <v>4000</v>
      </c>
      <c r="F77" s="44">
        <v>0</v>
      </c>
      <c r="G77" s="44"/>
      <c r="H77" s="44">
        <f t="shared" si="15"/>
        <v>4000</v>
      </c>
      <c r="I77" s="44">
        <f t="shared" si="16"/>
        <v>4000</v>
      </c>
      <c r="J77" s="44">
        <v>4000</v>
      </c>
      <c r="K77" s="44">
        <v>0</v>
      </c>
      <c r="L77" s="44">
        <v>0</v>
      </c>
      <c r="M77" s="44">
        <v>0</v>
      </c>
      <c r="N77" s="44">
        <v>0</v>
      </c>
      <c r="O77" s="44">
        <v>0</v>
      </c>
      <c r="P77" s="44">
        <v>0</v>
      </c>
      <c r="Q77" s="44">
        <v>0</v>
      </c>
      <c r="R77" s="45">
        <v>0</v>
      </c>
      <c r="S77" s="45">
        <f t="shared" si="17"/>
        <v>0</v>
      </c>
      <c r="T77" s="131">
        <f t="shared" si="19"/>
        <v>100</v>
      </c>
      <c r="U77" s="180"/>
      <c r="V77" s="98"/>
      <c r="W77" s="98"/>
      <c r="X77" s="98"/>
      <c r="Y77" s="98"/>
      <c r="Z77" s="98"/>
      <c r="AA77" s="98"/>
      <c r="AB77" s="98"/>
      <c r="AC77" s="98"/>
      <c r="AD77" s="98"/>
      <c r="AE77" s="98"/>
      <c r="AF77" s="98"/>
      <c r="AG77" s="98"/>
      <c r="AH77" s="98"/>
      <c r="AI77" s="98"/>
    </row>
    <row r="78" spans="1:35" s="97" customFormat="1" ht="16.5" customHeight="1">
      <c r="A78" s="44">
        <v>8</v>
      </c>
      <c r="B78" s="121" t="s">
        <v>179</v>
      </c>
      <c r="C78" s="44">
        <f t="shared" si="24"/>
        <v>21442616</v>
      </c>
      <c r="D78" s="44">
        <v>11686136</v>
      </c>
      <c r="E78" s="44">
        <v>9756480</v>
      </c>
      <c r="F78" s="44">
        <v>0</v>
      </c>
      <c r="G78" s="44"/>
      <c r="H78" s="44">
        <f t="shared" si="15"/>
        <v>21442616</v>
      </c>
      <c r="I78" s="44">
        <f t="shared" si="16"/>
        <v>9550733</v>
      </c>
      <c r="J78" s="44">
        <v>1287289</v>
      </c>
      <c r="K78" s="44">
        <v>624383</v>
      </c>
      <c r="L78" s="44">
        <v>0</v>
      </c>
      <c r="M78" s="44">
        <v>7639061</v>
      </c>
      <c r="N78" s="44">
        <v>0</v>
      </c>
      <c r="O78" s="44">
        <v>0</v>
      </c>
      <c r="P78" s="44">
        <v>0</v>
      </c>
      <c r="Q78" s="44">
        <v>0</v>
      </c>
      <c r="R78" s="45">
        <v>11891883</v>
      </c>
      <c r="S78" s="45">
        <f t="shared" si="17"/>
        <v>19530944</v>
      </c>
      <c r="T78" s="131">
        <f t="shared" si="19"/>
        <v>20.01597154899001</v>
      </c>
      <c r="U78" s="180">
        <v>1241528</v>
      </c>
      <c r="V78" s="98"/>
      <c r="W78" s="98"/>
      <c r="X78" s="98"/>
      <c r="Y78" s="98"/>
      <c r="Z78" s="98"/>
      <c r="AA78" s="98"/>
      <c r="AB78" s="98"/>
      <c r="AC78" s="98"/>
      <c r="AD78" s="98"/>
      <c r="AE78" s="98"/>
      <c r="AF78" s="98"/>
      <c r="AG78" s="98"/>
      <c r="AH78" s="98"/>
      <c r="AI78" s="98"/>
    </row>
    <row r="79" spans="1:35" s="97" customFormat="1" ht="16.5" customHeight="1">
      <c r="A79" s="44">
        <v>9</v>
      </c>
      <c r="B79" s="121" t="s">
        <v>180</v>
      </c>
      <c r="C79" s="44">
        <f t="shared" si="24"/>
        <v>44783553</v>
      </c>
      <c r="D79" s="44">
        <v>38854439</v>
      </c>
      <c r="E79" s="44">
        <v>5929114</v>
      </c>
      <c r="F79" s="44">
        <v>200</v>
      </c>
      <c r="G79" s="44"/>
      <c r="H79" s="44">
        <f t="shared" si="15"/>
        <v>44783353</v>
      </c>
      <c r="I79" s="44">
        <f t="shared" si="16"/>
        <v>9590671</v>
      </c>
      <c r="J79" s="44">
        <v>1643703</v>
      </c>
      <c r="K79" s="44">
        <v>1292082</v>
      </c>
      <c r="L79" s="44">
        <v>0</v>
      </c>
      <c r="M79" s="44">
        <v>6654886</v>
      </c>
      <c r="N79" s="44">
        <v>0</v>
      </c>
      <c r="O79" s="44">
        <v>0</v>
      </c>
      <c r="P79" s="44">
        <v>0</v>
      </c>
      <c r="Q79" s="44">
        <v>0</v>
      </c>
      <c r="R79" s="45">
        <v>35192682</v>
      </c>
      <c r="S79" s="45">
        <f t="shared" si="17"/>
        <v>41847568</v>
      </c>
      <c r="T79" s="131">
        <f t="shared" si="19"/>
        <v>30.610840471954464</v>
      </c>
      <c r="U79" s="180">
        <v>29364126</v>
      </c>
      <c r="V79" s="98"/>
      <c r="W79" s="98"/>
      <c r="X79" s="98"/>
      <c r="Y79" s="98"/>
      <c r="Z79" s="98"/>
      <c r="AA79" s="98"/>
      <c r="AB79" s="98"/>
      <c r="AC79" s="98"/>
      <c r="AD79" s="98"/>
      <c r="AE79" s="98"/>
      <c r="AF79" s="98"/>
      <c r="AG79" s="98"/>
      <c r="AH79" s="98"/>
      <c r="AI79" s="98"/>
    </row>
    <row r="80" spans="1:35" s="97" customFormat="1" ht="16.5" customHeight="1">
      <c r="A80" s="44"/>
      <c r="B80" s="121"/>
      <c r="C80" s="44">
        <f t="shared" si="24"/>
        <v>0</v>
      </c>
      <c r="D80" s="44"/>
      <c r="E80" s="44"/>
      <c r="F80" s="44"/>
      <c r="G80" s="44"/>
      <c r="H80" s="44">
        <f t="shared" si="15"/>
        <v>0</v>
      </c>
      <c r="I80" s="44">
        <f t="shared" si="16"/>
        <v>0</v>
      </c>
      <c r="J80" s="44"/>
      <c r="K80" s="44"/>
      <c r="L80" s="44"/>
      <c r="M80" s="44"/>
      <c r="N80" s="44"/>
      <c r="O80" s="44"/>
      <c r="P80" s="44"/>
      <c r="Q80" s="44"/>
      <c r="R80" s="45"/>
      <c r="S80" s="45">
        <f t="shared" si="17"/>
        <v>0</v>
      </c>
      <c r="T80" s="131"/>
      <c r="U80" s="180"/>
      <c r="V80" s="98"/>
      <c r="W80" s="98"/>
      <c r="X80" s="98"/>
      <c r="Y80" s="98"/>
      <c r="Z80" s="98"/>
      <c r="AA80" s="98"/>
      <c r="AB80" s="98"/>
      <c r="AC80" s="98"/>
      <c r="AD80" s="98"/>
      <c r="AE80" s="98"/>
      <c r="AF80" s="98"/>
      <c r="AG80" s="98"/>
      <c r="AH80" s="98"/>
      <c r="AI80" s="98"/>
    </row>
    <row r="81" spans="1:35" s="172" customFormat="1" ht="16.5" customHeight="1">
      <c r="A81" s="167" t="s">
        <v>98</v>
      </c>
      <c r="B81" s="168" t="s">
        <v>99</v>
      </c>
      <c r="C81" s="167">
        <f>SUM(C82:C88)</f>
        <v>100397715</v>
      </c>
      <c r="D81" s="167">
        <f>SUM(D82:D88)</f>
        <v>81527419</v>
      </c>
      <c r="E81" s="167">
        <f>SUM(E82:E88)</f>
        <v>18870296</v>
      </c>
      <c r="F81" s="167">
        <f>SUM(F82:F88)</f>
        <v>800</v>
      </c>
      <c r="G81" s="167">
        <f>SUM(G82:G88)</f>
        <v>0</v>
      </c>
      <c r="H81" s="167">
        <f t="shared" si="15"/>
        <v>100396915</v>
      </c>
      <c r="I81" s="167">
        <f t="shared" si="16"/>
        <v>42306113</v>
      </c>
      <c r="J81" s="167">
        <f aca="true" t="shared" si="25" ref="J81:R81">SUM(J82:J88)</f>
        <v>9963916</v>
      </c>
      <c r="K81" s="167">
        <f t="shared" si="25"/>
        <v>1611456</v>
      </c>
      <c r="L81" s="167">
        <f t="shared" si="25"/>
        <v>0</v>
      </c>
      <c r="M81" s="167">
        <f t="shared" si="25"/>
        <v>30695740</v>
      </c>
      <c r="N81" s="167">
        <f t="shared" si="25"/>
        <v>35001</v>
      </c>
      <c r="O81" s="167">
        <f t="shared" si="25"/>
        <v>0</v>
      </c>
      <c r="P81" s="167">
        <f t="shared" si="25"/>
        <v>0</v>
      </c>
      <c r="Q81" s="167">
        <f t="shared" si="25"/>
        <v>0</v>
      </c>
      <c r="R81" s="167">
        <f t="shared" si="25"/>
        <v>58090802</v>
      </c>
      <c r="S81" s="169">
        <f t="shared" si="17"/>
        <v>88821543</v>
      </c>
      <c r="T81" s="170">
        <f t="shared" si="19"/>
        <v>27.360991542758846</v>
      </c>
      <c r="U81" s="179">
        <f>SUM(U82:U87)</f>
        <v>22158263</v>
      </c>
      <c r="V81" s="171"/>
      <c r="W81" s="171"/>
      <c r="X81" s="171"/>
      <c r="Y81" s="171"/>
      <c r="Z81" s="171"/>
      <c r="AA81" s="171"/>
      <c r="AB81" s="171"/>
      <c r="AC81" s="171"/>
      <c r="AD81" s="171"/>
      <c r="AE81" s="171"/>
      <c r="AF81" s="171"/>
      <c r="AG81" s="171"/>
      <c r="AH81" s="171"/>
      <c r="AI81" s="171"/>
    </row>
    <row r="82" spans="1:35" s="97" customFormat="1" ht="16.5" customHeight="1">
      <c r="A82" s="44">
        <v>1</v>
      </c>
      <c r="B82" s="121" t="s">
        <v>125</v>
      </c>
      <c r="C82" s="44">
        <f aca="true" t="shared" si="26" ref="C82:C88">SUM(D82:E82)</f>
        <v>17118594</v>
      </c>
      <c r="D82" s="44">
        <v>9993983</v>
      </c>
      <c r="E82" s="44">
        <v>7124611</v>
      </c>
      <c r="F82" s="44">
        <v>0</v>
      </c>
      <c r="G82" s="44">
        <v>0</v>
      </c>
      <c r="H82" s="44">
        <f t="shared" si="15"/>
        <v>17118594</v>
      </c>
      <c r="I82" s="44">
        <f t="shared" si="16"/>
        <v>8898026</v>
      </c>
      <c r="J82" s="44">
        <v>1671237</v>
      </c>
      <c r="K82" s="44">
        <v>298816</v>
      </c>
      <c r="L82" s="44">
        <v>0</v>
      </c>
      <c r="M82" s="44">
        <v>6927973</v>
      </c>
      <c r="N82" s="44">
        <v>0</v>
      </c>
      <c r="O82" s="44">
        <v>0</v>
      </c>
      <c r="P82" s="44">
        <v>0</v>
      </c>
      <c r="Q82" s="44">
        <v>0</v>
      </c>
      <c r="R82" s="45">
        <v>8220568</v>
      </c>
      <c r="S82" s="45">
        <f t="shared" si="17"/>
        <v>15148541</v>
      </c>
      <c r="T82" s="131">
        <f t="shared" si="19"/>
        <v>22.14033764342788</v>
      </c>
      <c r="U82" s="180">
        <v>8208327</v>
      </c>
      <c r="V82" s="98"/>
      <c r="W82" s="98"/>
      <c r="X82" s="98"/>
      <c r="Y82" s="98"/>
      <c r="Z82" s="98"/>
      <c r="AA82" s="98"/>
      <c r="AB82" s="98"/>
      <c r="AC82" s="98"/>
      <c r="AD82" s="98"/>
      <c r="AE82" s="98"/>
      <c r="AF82" s="98"/>
      <c r="AG82" s="98"/>
      <c r="AH82" s="98"/>
      <c r="AI82" s="98"/>
    </row>
    <row r="83" spans="1:35" s="97" customFormat="1" ht="16.5" customHeight="1">
      <c r="A83" s="44">
        <v>2</v>
      </c>
      <c r="B83" s="121" t="s">
        <v>122</v>
      </c>
      <c r="C83" s="44">
        <f t="shared" si="26"/>
        <v>47213862</v>
      </c>
      <c r="D83" s="44">
        <v>43391150</v>
      </c>
      <c r="E83" s="44">
        <v>3822712</v>
      </c>
      <c r="F83" s="44">
        <v>0</v>
      </c>
      <c r="G83" s="44"/>
      <c r="H83" s="44">
        <f t="shared" si="15"/>
        <v>47213862</v>
      </c>
      <c r="I83" s="44">
        <f t="shared" si="16"/>
        <v>19232808</v>
      </c>
      <c r="J83" s="44">
        <v>4593646</v>
      </c>
      <c r="K83" s="44">
        <v>325000</v>
      </c>
      <c r="L83" s="44"/>
      <c r="M83" s="44">
        <v>14314162</v>
      </c>
      <c r="N83" s="44"/>
      <c r="O83" s="44"/>
      <c r="P83" s="44"/>
      <c r="Q83" s="44"/>
      <c r="R83" s="45">
        <v>27981054</v>
      </c>
      <c r="S83" s="45">
        <f t="shared" si="17"/>
        <v>42295216</v>
      </c>
      <c r="T83" s="131">
        <f t="shared" si="19"/>
        <v>25.574247920532457</v>
      </c>
      <c r="U83" s="180">
        <v>6960495</v>
      </c>
      <c r="V83" s="98"/>
      <c r="W83" s="98"/>
      <c r="X83" s="98"/>
      <c r="Y83" s="98"/>
      <c r="Z83" s="98"/>
      <c r="AA83" s="98"/>
      <c r="AB83" s="98"/>
      <c r="AC83" s="98"/>
      <c r="AD83" s="98"/>
      <c r="AE83" s="98"/>
      <c r="AF83" s="98"/>
      <c r="AG83" s="98"/>
      <c r="AH83" s="98"/>
      <c r="AI83" s="98"/>
    </row>
    <row r="84" spans="1:35" s="97" customFormat="1" ht="16.5" customHeight="1">
      <c r="A84" s="44">
        <v>3</v>
      </c>
      <c r="B84" s="121" t="s">
        <v>121</v>
      </c>
      <c r="C84" s="44">
        <f t="shared" si="26"/>
        <v>3137648</v>
      </c>
      <c r="D84" s="44">
        <v>3069510</v>
      </c>
      <c r="E84" s="44">
        <v>68138</v>
      </c>
      <c r="F84" s="44">
        <v>0</v>
      </c>
      <c r="G84" s="44">
        <v>0</v>
      </c>
      <c r="H84" s="44">
        <f t="shared" si="15"/>
        <v>3137648</v>
      </c>
      <c r="I84" s="44">
        <f t="shared" si="16"/>
        <v>1311212</v>
      </c>
      <c r="J84" s="44">
        <v>459162</v>
      </c>
      <c r="K84" s="44">
        <v>0</v>
      </c>
      <c r="L84" s="44">
        <v>0</v>
      </c>
      <c r="M84" s="44">
        <v>852049</v>
      </c>
      <c r="N84" s="44">
        <v>1</v>
      </c>
      <c r="O84" s="44"/>
      <c r="P84" s="44"/>
      <c r="Q84" s="44"/>
      <c r="R84" s="45">
        <v>1826436</v>
      </c>
      <c r="S84" s="45">
        <f t="shared" si="17"/>
        <v>2678486</v>
      </c>
      <c r="T84" s="131">
        <f t="shared" si="19"/>
        <v>35.018135892594024</v>
      </c>
      <c r="U84" s="180">
        <v>1138075</v>
      </c>
      <c r="V84" s="98"/>
      <c r="W84" s="98"/>
      <c r="X84" s="98"/>
      <c r="Y84" s="98"/>
      <c r="Z84" s="98"/>
      <c r="AA84" s="98"/>
      <c r="AB84" s="98"/>
      <c r="AC84" s="98"/>
      <c r="AD84" s="98"/>
      <c r="AE84" s="98"/>
      <c r="AF84" s="98"/>
      <c r="AG84" s="98"/>
      <c r="AH84" s="98"/>
      <c r="AI84" s="98"/>
    </row>
    <row r="85" spans="1:35" s="97" customFormat="1" ht="16.5" customHeight="1">
      <c r="A85" s="44">
        <v>4</v>
      </c>
      <c r="B85" s="121" t="s">
        <v>124</v>
      </c>
      <c r="C85" s="44">
        <f t="shared" si="26"/>
        <v>16693440</v>
      </c>
      <c r="D85" s="44">
        <v>12971836</v>
      </c>
      <c r="E85" s="44">
        <v>3721604</v>
      </c>
      <c r="F85" s="44">
        <v>800</v>
      </c>
      <c r="G85" s="44"/>
      <c r="H85" s="44">
        <f t="shared" si="15"/>
        <v>16692640</v>
      </c>
      <c r="I85" s="44">
        <f t="shared" si="16"/>
        <v>6177243</v>
      </c>
      <c r="J85" s="44">
        <v>2268665</v>
      </c>
      <c r="K85" s="44">
        <v>280000</v>
      </c>
      <c r="L85" s="44"/>
      <c r="M85" s="44">
        <v>3628578</v>
      </c>
      <c r="N85" s="44"/>
      <c r="O85" s="44"/>
      <c r="P85" s="44"/>
      <c r="Q85" s="44"/>
      <c r="R85" s="45">
        <v>10515397</v>
      </c>
      <c r="S85" s="45">
        <f t="shared" si="17"/>
        <v>14143975</v>
      </c>
      <c r="T85" s="131">
        <f t="shared" si="19"/>
        <v>41.25894027481192</v>
      </c>
      <c r="U85" s="180">
        <v>4433762</v>
      </c>
      <c r="V85" s="98"/>
      <c r="W85" s="98"/>
      <c r="X85" s="98"/>
      <c r="Y85" s="98"/>
      <c r="Z85" s="98"/>
      <c r="AA85" s="98"/>
      <c r="AB85" s="98"/>
      <c r="AC85" s="98"/>
      <c r="AD85" s="98"/>
      <c r="AE85" s="98"/>
      <c r="AF85" s="98"/>
      <c r="AG85" s="98"/>
      <c r="AH85" s="98"/>
      <c r="AI85" s="98"/>
    </row>
    <row r="86" spans="1:35" s="97" customFormat="1" ht="16.5" customHeight="1">
      <c r="A86" s="44">
        <v>5</v>
      </c>
      <c r="B86" s="121" t="s">
        <v>181</v>
      </c>
      <c r="C86" s="44">
        <f>SUM(D86:E86)</f>
        <v>9498895</v>
      </c>
      <c r="D86" s="44">
        <v>7420205</v>
      </c>
      <c r="E86" s="44">
        <v>2078690</v>
      </c>
      <c r="F86" s="44">
        <v>0</v>
      </c>
      <c r="G86" s="44"/>
      <c r="H86" s="44">
        <f>SUM(J86:R86)</f>
        <v>9498895</v>
      </c>
      <c r="I86" s="44">
        <f>SUM(J86:Q86)</f>
        <v>3905632</v>
      </c>
      <c r="J86" s="44">
        <v>482577</v>
      </c>
      <c r="K86" s="44">
        <v>4415</v>
      </c>
      <c r="L86" s="44"/>
      <c r="M86" s="44">
        <v>3418640</v>
      </c>
      <c r="N86" s="44"/>
      <c r="O86" s="44"/>
      <c r="P86" s="44"/>
      <c r="Q86" s="44"/>
      <c r="R86" s="45">
        <v>5593263</v>
      </c>
      <c r="S86" s="45">
        <f>SUM(M86:R86)</f>
        <v>9011903</v>
      </c>
      <c r="T86" s="131">
        <f>(K86+L86+J86)/I86*100</f>
        <v>12.468967890472015</v>
      </c>
      <c r="U86" s="180">
        <v>0</v>
      </c>
      <c r="V86" s="98"/>
      <c r="W86" s="98"/>
      <c r="X86" s="98"/>
      <c r="Y86" s="98"/>
      <c r="Z86" s="98"/>
      <c r="AA86" s="98"/>
      <c r="AB86" s="98"/>
      <c r="AC86" s="98"/>
      <c r="AD86" s="98"/>
      <c r="AE86" s="98"/>
      <c r="AF86" s="98"/>
      <c r="AG86" s="98"/>
      <c r="AH86" s="98"/>
      <c r="AI86" s="98"/>
    </row>
    <row r="87" spans="1:35" s="97" customFormat="1" ht="16.5" customHeight="1">
      <c r="A87" s="44">
        <v>6</v>
      </c>
      <c r="B87" s="121" t="s">
        <v>123</v>
      </c>
      <c r="C87" s="44">
        <f t="shared" si="26"/>
        <v>6735276</v>
      </c>
      <c r="D87" s="44">
        <v>4680735</v>
      </c>
      <c r="E87" s="44">
        <v>2054541</v>
      </c>
      <c r="F87" s="44">
        <v>0</v>
      </c>
      <c r="G87" s="44"/>
      <c r="H87" s="44">
        <f t="shared" si="15"/>
        <v>6735276</v>
      </c>
      <c r="I87" s="44">
        <f t="shared" si="16"/>
        <v>2781192</v>
      </c>
      <c r="J87" s="44">
        <v>488629</v>
      </c>
      <c r="K87" s="44">
        <v>703225</v>
      </c>
      <c r="L87" s="44"/>
      <c r="M87" s="44">
        <v>1554338</v>
      </c>
      <c r="N87" s="44">
        <v>35000</v>
      </c>
      <c r="O87" s="44"/>
      <c r="P87" s="44"/>
      <c r="Q87" s="44"/>
      <c r="R87" s="45">
        <v>3954084</v>
      </c>
      <c r="S87" s="45">
        <f t="shared" si="17"/>
        <v>5543422</v>
      </c>
      <c r="T87" s="131">
        <f t="shared" si="19"/>
        <v>42.854071204001734</v>
      </c>
      <c r="U87" s="180">
        <v>1417604</v>
      </c>
      <c r="V87" s="98"/>
      <c r="W87" s="98"/>
      <c r="X87" s="98"/>
      <c r="Y87" s="98"/>
      <c r="Z87" s="98"/>
      <c r="AA87" s="98"/>
      <c r="AB87" s="98"/>
      <c r="AC87" s="98"/>
      <c r="AD87" s="98"/>
      <c r="AE87" s="98"/>
      <c r="AF87" s="98"/>
      <c r="AG87" s="98"/>
      <c r="AH87" s="98"/>
      <c r="AI87" s="98"/>
    </row>
    <row r="88" spans="1:35" s="97" customFormat="1" ht="16.5" customHeight="1">
      <c r="A88" s="44"/>
      <c r="B88" s="121"/>
      <c r="C88" s="44">
        <f t="shared" si="26"/>
        <v>0</v>
      </c>
      <c r="D88" s="44"/>
      <c r="E88" s="44"/>
      <c r="F88" s="44"/>
      <c r="G88" s="44"/>
      <c r="H88" s="44">
        <f t="shared" si="15"/>
        <v>0</v>
      </c>
      <c r="I88" s="44">
        <f t="shared" si="16"/>
        <v>0</v>
      </c>
      <c r="J88" s="44"/>
      <c r="K88" s="44"/>
      <c r="L88" s="44"/>
      <c r="M88" s="44"/>
      <c r="N88" s="44"/>
      <c r="O88" s="44"/>
      <c r="P88" s="44"/>
      <c r="Q88" s="44"/>
      <c r="R88" s="45"/>
      <c r="S88" s="45">
        <f t="shared" si="17"/>
        <v>0</v>
      </c>
      <c r="T88" s="131"/>
      <c r="U88" s="180"/>
      <c r="V88" s="98"/>
      <c r="W88" s="98"/>
      <c r="X88" s="98"/>
      <c r="Y88" s="98"/>
      <c r="Z88" s="98"/>
      <c r="AA88" s="98"/>
      <c r="AB88" s="98"/>
      <c r="AC88" s="98"/>
      <c r="AD88" s="98"/>
      <c r="AE88" s="98"/>
      <c r="AF88" s="98"/>
      <c r="AG88" s="98"/>
      <c r="AH88" s="98"/>
      <c r="AI88" s="98"/>
    </row>
    <row r="89" spans="1:35" s="172" customFormat="1" ht="16.5" customHeight="1">
      <c r="A89" s="167" t="s">
        <v>100</v>
      </c>
      <c r="B89" s="168" t="s">
        <v>101</v>
      </c>
      <c r="C89" s="167">
        <f>SUM(C90:C96)</f>
        <v>94638595</v>
      </c>
      <c r="D89" s="167">
        <f>SUM(D90:D96)</f>
        <v>75152148</v>
      </c>
      <c r="E89" s="167">
        <f>SUM(E90:E96)</f>
        <v>19486447</v>
      </c>
      <c r="F89" s="167">
        <f>SUM(F90:F96)</f>
        <v>210201</v>
      </c>
      <c r="G89" s="167">
        <f>SUM(G90:G96)</f>
        <v>0</v>
      </c>
      <c r="H89" s="167">
        <f t="shared" si="15"/>
        <v>94428394</v>
      </c>
      <c r="I89" s="167">
        <f t="shared" si="16"/>
        <v>46845294</v>
      </c>
      <c r="J89" s="167">
        <f aca="true" t="shared" si="27" ref="J89:R89">SUM(J90:J96)</f>
        <v>10626305</v>
      </c>
      <c r="K89" s="167">
        <f t="shared" si="27"/>
        <v>4608795</v>
      </c>
      <c r="L89" s="167">
        <f t="shared" si="27"/>
        <v>0</v>
      </c>
      <c r="M89" s="167">
        <f t="shared" si="27"/>
        <v>31237401</v>
      </c>
      <c r="N89" s="167">
        <f t="shared" si="27"/>
        <v>140188</v>
      </c>
      <c r="O89" s="167">
        <f t="shared" si="27"/>
        <v>232605</v>
      </c>
      <c r="P89" s="167">
        <f t="shared" si="27"/>
        <v>0</v>
      </c>
      <c r="Q89" s="167">
        <f t="shared" si="27"/>
        <v>0</v>
      </c>
      <c r="R89" s="167">
        <f t="shared" si="27"/>
        <v>47583100</v>
      </c>
      <c r="S89" s="169">
        <f t="shared" si="17"/>
        <v>79193294</v>
      </c>
      <c r="T89" s="170">
        <f t="shared" si="19"/>
        <v>32.52215686809437</v>
      </c>
      <c r="U89" s="179">
        <f>SUM(U90:U96)</f>
        <v>9323391</v>
      </c>
      <c r="V89" s="171"/>
      <c r="W89" s="171"/>
      <c r="X89" s="171"/>
      <c r="Y89" s="171"/>
      <c r="Z89" s="171"/>
      <c r="AA89" s="171"/>
      <c r="AB89" s="171"/>
      <c r="AC89" s="171"/>
      <c r="AD89" s="171"/>
      <c r="AE89" s="171"/>
      <c r="AF89" s="171"/>
      <c r="AG89" s="171"/>
      <c r="AH89" s="171"/>
      <c r="AI89" s="171"/>
    </row>
    <row r="90" spans="1:35" s="97" customFormat="1" ht="16.5" customHeight="1">
      <c r="A90" s="44">
        <v>1</v>
      </c>
      <c r="B90" s="121" t="s">
        <v>135</v>
      </c>
      <c r="C90" s="44">
        <f aca="true" t="shared" si="28" ref="C90:C96">SUM(D90:E90)</f>
        <v>18600</v>
      </c>
      <c r="D90" s="44">
        <v>0</v>
      </c>
      <c r="E90" s="44">
        <v>18600</v>
      </c>
      <c r="F90" s="44">
        <v>0</v>
      </c>
      <c r="G90" s="44">
        <v>0</v>
      </c>
      <c r="H90" s="44">
        <f t="shared" si="15"/>
        <v>18600</v>
      </c>
      <c r="I90" s="44">
        <f t="shared" si="16"/>
        <v>18600</v>
      </c>
      <c r="J90" s="44">
        <v>18600</v>
      </c>
      <c r="K90" s="44">
        <v>0</v>
      </c>
      <c r="L90" s="44">
        <v>0</v>
      </c>
      <c r="M90" s="44">
        <v>0</v>
      </c>
      <c r="N90" s="44">
        <v>0</v>
      </c>
      <c r="O90" s="44">
        <v>0</v>
      </c>
      <c r="P90" s="44">
        <v>0</v>
      </c>
      <c r="Q90" s="44">
        <v>0</v>
      </c>
      <c r="R90" s="45">
        <v>0</v>
      </c>
      <c r="S90" s="45">
        <f t="shared" si="17"/>
        <v>0</v>
      </c>
      <c r="T90" s="131">
        <f t="shared" si="19"/>
        <v>100</v>
      </c>
      <c r="U90" s="180"/>
      <c r="V90" s="98"/>
      <c r="W90" s="98"/>
      <c r="X90" s="98"/>
      <c r="Y90" s="98"/>
      <c r="Z90" s="98"/>
      <c r="AA90" s="98"/>
      <c r="AB90" s="98"/>
      <c r="AC90" s="98"/>
      <c r="AD90" s="98"/>
      <c r="AE90" s="98"/>
      <c r="AF90" s="98"/>
      <c r="AG90" s="98"/>
      <c r="AH90" s="98"/>
      <c r="AI90" s="98"/>
    </row>
    <row r="91" spans="1:35" s="97" customFormat="1" ht="16.5" customHeight="1">
      <c r="A91" s="44">
        <v>2</v>
      </c>
      <c r="B91" s="121" t="s">
        <v>185</v>
      </c>
      <c r="C91" s="44">
        <f t="shared" si="28"/>
        <v>20603185</v>
      </c>
      <c r="D91" s="44">
        <f>16277697-574</f>
        <v>16277123</v>
      </c>
      <c r="E91" s="44">
        <v>4326062</v>
      </c>
      <c r="F91" s="44">
        <v>210000</v>
      </c>
      <c r="G91" s="44">
        <v>0</v>
      </c>
      <c r="H91" s="44">
        <f t="shared" si="15"/>
        <v>20393185</v>
      </c>
      <c r="I91" s="44">
        <f t="shared" si="16"/>
        <v>8126898</v>
      </c>
      <c r="J91" s="44">
        <v>2169487</v>
      </c>
      <c r="K91" s="44">
        <v>934233</v>
      </c>
      <c r="L91" s="44">
        <v>0</v>
      </c>
      <c r="M91" s="44">
        <v>5023178</v>
      </c>
      <c r="N91" s="44">
        <v>0</v>
      </c>
      <c r="O91" s="44">
        <v>0</v>
      </c>
      <c r="P91" s="44">
        <v>0</v>
      </c>
      <c r="Q91" s="44">
        <v>0</v>
      </c>
      <c r="R91" s="45">
        <v>12266287</v>
      </c>
      <c r="S91" s="45">
        <f t="shared" si="17"/>
        <v>17289465</v>
      </c>
      <c r="T91" s="131">
        <f t="shared" si="19"/>
        <v>38.19070941951037</v>
      </c>
      <c r="U91" s="180">
        <v>1498839</v>
      </c>
      <c r="V91" s="98"/>
      <c r="W91" s="98"/>
      <c r="X91" s="98"/>
      <c r="Y91" s="98"/>
      <c r="Z91" s="98"/>
      <c r="AA91" s="98"/>
      <c r="AB91" s="98"/>
      <c r="AC91" s="98"/>
      <c r="AD91" s="98"/>
      <c r="AE91" s="98"/>
      <c r="AF91" s="98"/>
      <c r="AG91" s="98"/>
      <c r="AH91" s="98"/>
      <c r="AI91" s="98"/>
    </row>
    <row r="92" spans="1:35" s="97" customFormat="1" ht="16.5" customHeight="1">
      <c r="A92" s="44">
        <v>3</v>
      </c>
      <c r="B92" s="121" t="s">
        <v>136</v>
      </c>
      <c r="C92" s="44">
        <f t="shared" si="28"/>
        <v>9861229</v>
      </c>
      <c r="D92" s="44">
        <v>7943626</v>
      </c>
      <c r="E92" s="44">
        <v>1917603</v>
      </c>
      <c r="F92" s="44">
        <v>0</v>
      </c>
      <c r="G92" s="44">
        <v>0</v>
      </c>
      <c r="H92" s="44">
        <f t="shared" si="15"/>
        <v>9861229</v>
      </c>
      <c r="I92" s="44">
        <f t="shared" si="16"/>
        <v>5769919</v>
      </c>
      <c r="J92" s="44">
        <v>2449110</v>
      </c>
      <c r="K92" s="44">
        <v>1184129</v>
      </c>
      <c r="L92" s="44">
        <v>0</v>
      </c>
      <c r="M92" s="44">
        <v>2136680</v>
      </c>
      <c r="N92" s="44">
        <v>0</v>
      </c>
      <c r="O92" s="44">
        <v>0</v>
      </c>
      <c r="P92" s="44">
        <v>0</v>
      </c>
      <c r="Q92" s="44">
        <v>0</v>
      </c>
      <c r="R92" s="45">
        <v>4091310</v>
      </c>
      <c r="S92" s="45">
        <f t="shared" si="17"/>
        <v>6227990</v>
      </c>
      <c r="T92" s="131">
        <f t="shared" si="19"/>
        <v>62.96863092878774</v>
      </c>
      <c r="U92" s="180">
        <v>438046</v>
      </c>
      <c r="V92" s="98"/>
      <c r="W92" s="98"/>
      <c r="X92" s="98"/>
      <c r="Y92" s="98"/>
      <c r="Z92" s="98"/>
      <c r="AA92" s="98"/>
      <c r="AB92" s="98"/>
      <c r="AC92" s="98"/>
      <c r="AD92" s="98"/>
      <c r="AE92" s="98"/>
      <c r="AF92" s="98"/>
      <c r="AG92" s="98"/>
      <c r="AH92" s="98"/>
      <c r="AI92" s="98"/>
    </row>
    <row r="93" spans="1:35" s="97" customFormat="1" ht="16.5" customHeight="1">
      <c r="A93" s="44">
        <v>4</v>
      </c>
      <c r="B93" s="121" t="s">
        <v>137</v>
      </c>
      <c r="C93" s="44">
        <f t="shared" si="28"/>
        <v>9817543</v>
      </c>
      <c r="D93" s="44">
        <v>5135360</v>
      </c>
      <c r="E93" s="44">
        <v>4682183</v>
      </c>
      <c r="F93" s="44">
        <v>201</v>
      </c>
      <c r="G93" s="44">
        <v>0</v>
      </c>
      <c r="H93" s="44">
        <f t="shared" si="15"/>
        <v>9817342</v>
      </c>
      <c r="I93" s="44">
        <f t="shared" si="16"/>
        <v>6631994</v>
      </c>
      <c r="J93" s="44">
        <v>1133287</v>
      </c>
      <c r="K93" s="44">
        <v>247884</v>
      </c>
      <c r="L93" s="44">
        <v>0</v>
      </c>
      <c r="M93" s="44">
        <v>5250823</v>
      </c>
      <c r="N93" s="44">
        <v>0</v>
      </c>
      <c r="O93" s="44">
        <v>0</v>
      </c>
      <c r="P93" s="44">
        <v>0</v>
      </c>
      <c r="Q93" s="44">
        <v>0</v>
      </c>
      <c r="R93" s="45">
        <v>3185348</v>
      </c>
      <c r="S93" s="45">
        <f t="shared" si="17"/>
        <v>8436171</v>
      </c>
      <c r="T93" s="131">
        <f t="shared" si="19"/>
        <v>20.825878310505104</v>
      </c>
      <c r="U93" s="180">
        <v>209692</v>
      </c>
      <c r="V93" s="98"/>
      <c r="W93" s="98"/>
      <c r="X93" s="98"/>
      <c r="Y93" s="98"/>
      <c r="Z93" s="98"/>
      <c r="AA93" s="98"/>
      <c r="AB93" s="98"/>
      <c r="AC93" s="98"/>
      <c r="AD93" s="98"/>
      <c r="AE93" s="98"/>
      <c r="AF93" s="98"/>
      <c r="AG93" s="98"/>
      <c r="AH93" s="98"/>
      <c r="AI93" s="98"/>
    </row>
    <row r="94" spans="1:35" s="97" customFormat="1" ht="16.5" customHeight="1">
      <c r="A94" s="44">
        <v>5</v>
      </c>
      <c r="B94" s="121" t="s">
        <v>138</v>
      </c>
      <c r="C94" s="44">
        <f t="shared" si="28"/>
        <v>29157740</v>
      </c>
      <c r="D94" s="44">
        <v>24167930</v>
      </c>
      <c r="E94" s="44">
        <v>4989810</v>
      </c>
      <c r="F94" s="44">
        <v>0</v>
      </c>
      <c r="G94" s="44">
        <v>0</v>
      </c>
      <c r="H94" s="44">
        <f t="shared" si="15"/>
        <v>29157740</v>
      </c>
      <c r="I94" s="44">
        <f t="shared" si="16"/>
        <v>13395020</v>
      </c>
      <c r="J94" s="44">
        <v>3551345</v>
      </c>
      <c r="K94" s="44">
        <v>1511277</v>
      </c>
      <c r="L94" s="44">
        <v>0</v>
      </c>
      <c r="M94" s="44">
        <v>8009793</v>
      </c>
      <c r="N94" s="44">
        <v>90000</v>
      </c>
      <c r="O94" s="44">
        <v>232605</v>
      </c>
      <c r="P94" s="44">
        <v>0</v>
      </c>
      <c r="Q94" s="44">
        <v>0</v>
      </c>
      <c r="R94" s="45">
        <v>15762720</v>
      </c>
      <c r="S94" s="45">
        <f t="shared" si="17"/>
        <v>24095118</v>
      </c>
      <c r="T94" s="131">
        <f t="shared" si="19"/>
        <v>37.794807323915904</v>
      </c>
      <c r="U94" s="180">
        <v>4473004</v>
      </c>
      <c r="V94" s="98"/>
      <c r="W94" s="98"/>
      <c r="X94" s="98"/>
      <c r="Y94" s="98"/>
      <c r="Z94" s="98"/>
      <c r="AA94" s="98"/>
      <c r="AB94" s="98"/>
      <c r="AC94" s="98"/>
      <c r="AD94" s="98"/>
      <c r="AE94" s="98"/>
      <c r="AF94" s="98"/>
      <c r="AG94" s="98"/>
      <c r="AH94" s="98"/>
      <c r="AI94" s="98"/>
    </row>
    <row r="95" spans="1:35" s="97" customFormat="1" ht="16.5" customHeight="1">
      <c r="A95" s="44">
        <v>6</v>
      </c>
      <c r="B95" s="121" t="s">
        <v>182</v>
      </c>
      <c r="C95" s="44">
        <f t="shared" si="28"/>
        <v>25180298</v>
      </c>
      <c r="D95" s="44">
        <v>21628109</v>
      </c>
      <c r="E95" s="44">
        <v>3552189</v>
      </c>
      <c r="F95" s="44">
        <v>0</v>
      </c>
      <c r="G95" s="44">
        <f>550000-550000</f>
        <v>0</v>
      </c>
      <c r="H95" s="44">
        <f t="shared" si="15"/>
        <v>25180298</v>
      </c>
      <c r="I95" s="44">
        <f t="shared" si="16"/>
        <v>12902863</v>
      </c>
      <c r="J95" s="44">
        <v>1304476</v>
      </c>
      <c r="K95" s="44">
        <v>731272</v>
      </c>
      <c r="L95" s="44">
        <v>0</v>
      </c>
      <c r="M95" s="44">
        <v>10816927</v>
      </c>
      <c r="N95" s="44">
        <v>50188</v>
      </c>
      <c r="O95" s="44">
        <v>0</v>
      </c>
      <c r="P95" s="44">
        <v>0</v>
      </c>
      <c r="Q95" s="44">
        <v>0</v>
      </c>
      <c r="R95" s="45">
        <v>12277435</v>
      </c>
      <c r="S95" s="45">
        <f t="shared" si="17"/>
        <v>23144550</v>
      </c>
      <c r="T95" s="131">
        <f t="shared" si="19"/>
        <v>15.777490623592607</v>
      </c>
      <c r="U95" s="180">
        <v>2703810</v>
      </c>
      <c r="V95" s="98"/>
      <c r="W95" s="98"/>
      <c r="X95" s="98"/>
      <c r="Y95" s="98"/>
      <c r="Z95" s="98"/>
      <c r="AA95" s="98"/>
      <c r="AB95" s="98"/>
      <c r="AC95" s="98"/>
      <c r="AD95" s="98"/>
      <c r="AE95" s="98"/>
      <c r="AF95" s="98"/>
      <c r="AG95" s="98"/>
      <c r="AH95" s="98"/>
      <c r="AI95" s="98"/>
    </row>
    <row r="96" spans="1:35" s="97" customFormat="1" ht="16.5" customHeight="1">
      <c r="A96" s="44"/>
      <c r="B96" s="121"/>
      <c r="C96" s="44">
        <f t="shared" si="28"/>
        <v>0</v>
      </c>
      <c r="D96" s="44"/>
      <c r="E96" s="44"/>
      <c r="F96" s="44"/>
      <c r="G96" s="44"/>
      <c r="H96" s="44">
        <f t="shared" si="15"/>
        <v>0</v>
      </c>
      <c r="I96" s="44">
        <f t="shared" si="16"/>
        <v>0</v>
      </c>
      <c r="J96" s="44"/>
      <c r="K96" s="44"/>
      <c r="L96" s="44"/>
      <c r="M96" s="44"/>
      <c r="N96" s="44"/>
      <c r="O96" s="44"/>
      <c r="P96" s="44"/>
      <c r="Q96" s="44"/>
      <c r="R96" s="45"/>
      <c r="S96" s="45">
        <f t="shared" si="17"/>
        <v>0</v>
      </c>
      <c r="T96" s="131"/>
      <c r="U96" s="180"/>
      <c r="V96" s="98"/>
      <c r="W96" s="98"/>
      <c r="X96" s="98"/>
      <c r="Y96" s="98"/>
      <c r="Z96" s="98"/>
      <c r="AA96" s="98"/>
      <c r="AB96" s="98"/>
      <c r="AC96" s="98"/>
      <c r="AD96" s="98"/>
      <c r="AE96" s="98"/>
      <c r="AF96" s="98"/>
      <c r="AG96" s="98"/>
      <c r="AH96" s="98"/>
      <c r="AI96" s="98"/>
    </row>
    <row r="97" spans="1:35" s="172" customFormat="1" ht="16.5" customHeight="1">
      <c r="A97" s="167" t="s">
        <v>102</v>
      </c>
      <c r="B97" s="168" t="s">
        <v>103</v>
      </c>
      <c r="C97" s="167">
        <f>SUM(C98:C103)</f>
        <v>303169544</v>
      </c>
      <c r="D97" s="167">
        <f>SUM(D98:D103)</f>
        <v>265553270</v>
      </c>
      <c r="E97" s="167">
        <f>SUM(E98:E103)</f>
        <v>37616274</v>
      </c>
      <c r="F97" s="167">
        <f>SUM(F98:F103)</f>
        <v>1158875</v>
      </c>
      <c r="G97" s="167">
        <f>SUM(G98:G103)</f>
        <v>0</v>
      </c>
      <c r="H97" s="167">
        <f t="shared" si="15"/>
        <v>302010669</v>
      </c>
      <c r="I97" s="167">
        <f t="shared" si="16"/>
        <v>120544771</v>
      </c>
      <c r="J97" s="167">
        <f aca="true" t="shared" si="29" ref="J97:R97">SUM(J98:J103)</f>
        <v>10866499</v>
      </c>
      <c r="K97" s="167">
        <f t="shared" si="29"/>
        <v>1348661</v>
      </c>
      <c r="L97" s="167">
        <f t="shared" si="29"/>
        <v>30371</v>
      </c>
      <c r="M97" s="167">
        <f t="shared" si="29"/>
        <v>106268776</v>
      </c>
      <c r="N97" s="167">
        <f t="shared" si="29"/>
        <v>2030464</v>
      </c>
      <c r="O97" s="167">
        <f t="shared" si="29"/>
        <v>0</v>
      </c>
      <c r="P97" s="167">
        <f t="shared" si="29"/>
        <v>0</v>
      </c>
      <c r="Q97" s="167">
        <f t="shared" si="29"/>
        <v>0</v>
      </c>
      <c r="R97" s="167">
        <f t="shared" si="29"/>
        <v>181465898</v>
      </c>
      <c r="S97" s="169">
        <f t="shared" si="17"/>
        <v>289765138</v>
      </c>
      <c r="T97" s="170">
        <f t="shared" si="19"/>
        <v>10.158492067648458</v>
      </c>
      <c r="U97" s="179">
        <f>SUM(U98:U103)</f>
        <v>20270373</v>
      </c>
      <c r="V97" s="171"/>
      <c r="W97" s="171"/>
      <c r="X97" s="171"/>
      <c r="Y97" s="171"/>
      <c r="Z97" s="171"/>
      <c r="AA97" s="171"/>
      <c r="AB97" s="171"/>
      <c r="AC97" s="171"/>
      <c r="AD97" s="171"/>
      <c r="AE97" s="171"/>
      <c r="AF97" s="171"/>
      <c r="AG97" s="171"/>
      <c r="AH97" s="171"/>
      <c r="AI97" s="171"/>
    </row>
    <row r="98" spans="1:35" s="97" customFormat="1" ht="16.5" customHeight="1">
      <c r="A98" s="44">
        <v>1</v>
      </c>
      <c r="B98" s="121" t="s">
        <v>153</v>
      </c>
      <c r="C98" s="44">
        <f aca="true" t="shared" si="30" ref="C98:C103">SUM(D98:E98)</f>
        <v>10418332</v>
      </c>
      <c r="D98" s="44">
        <v>534923</v>
      </c>
      <c r="E98" s="44">
        <v>9883409</v>
      </c>
      <c r="F98" s="44">
        <v>308469</v>
      </c>
      <c r="G98" s="44"/>
      <c r="H98" s="44">
        <f t="shared" si="15"/>
        <v>10109863</v>
      </c>
      <c r="I98" s="44">
        <f t="shared" si="16"/>
        <v>6890608</v>
      </c>
      <c r="J98" s="44">
        <v>2754206</v>
      </c>
      <c r="K98" s="44">
        <v>154734</v>
      </c>
      <c r="L98" s="44">
        <v>0</v>
      </c>
      <c r="M98" s="44">
        <v>3981668</v>
      </c>
      <c r="N98" s="44">
        <v>0</v>
      </c>
      <c r="O98" s="44">
        <v>0</v>
      </c>
      <c r="P98" s="44">
        <v>0</v>
      </c>
      <c r="Q98" s="44">
        <v>0</v>
      </c>
      <c r="R98" s="45">
        <v>3219255</v>
      </c>
      <c r="S98" s="45">
        <f t="shared" si="17"/>
        <v>7200923</v>
      </c>
      <c r="T98" s="131">
        <f t="shared" si="19"/>
        <v>42.21601344903092</v>
      </c>
      <c r="U98" s="180">
        <v>171439</v>
      </c>
      <c r="V98" s="98"/>
      <c r="W98" s="98"/>
      <c r="X98" s="98"/>
      <c r="Y98" s="98"/>
      <c r="Z98" s="98"/>
      <c r="AA98" s="98"/>
      <c r="AB98" s="98"/>
      <c r="AC98" s="98"/>
      <c r="AD98" s="98"/>
      <c r="AE98" s="98"/>
      <c r="AF98" s="98"/>
      <c r="AG98" s="98"/>
      <c r="AH98" s="98"/>
      <c r="AI98" s="98"/>
    </row>
    <row r="99" spans="1:35" s="97" customFormat="1" ht="16.5" customHeight="1">
      <c r="A99" s="44">
        <v>2</v>
      </c>
      <c r="B99" s="121" t="s">
        <v>154</v>
      </c>
      <c r="C99" s="44">
        <f t="shared" si="30"/>
        <v>188754645</v>
      </c>
      <c r="D99" s="44">
        <v>183521525</v>
      </c>
      <c r="E99" s="44">
        <v>5233120</v>
      </c>
      <c r="F99" s="44">
        <v>0</v>
      </c>
      <c r="G99" s="44"/>
      <c r="H99" s="44">
        <f t="shared" si="15"/>
        <v>188754645</v>
      </c>
      <c r="I99" s="44">
        <f t="shared" si="16"/>
        <v>27432899</v>
      </c>
      <c r="J99" s="44">
        <v>3801830</v>
      </c>
      <c r="K99" s="44">
        <v>138769</v>
      </c>
      <c r="L99" s="44">
        <v>30371</v>
      </c>
      <c r="M99" s="44">
        <v>23455651</v>
      </c>
      <c r="N99" s="44">
        <v>6278</v>
      </c>
      <c r="O99" s="44">
        <v>0</v>
      </c>
      <c r="P99" s="44">
        <v>0</v>
      </c>
      <c r="Q99" s="44">
        <v>0</v>
      </c>
      <c r="R99" s="45">
        <v>161321746</v>
      </c>
      <c r="S99" s="45">
        <f t="shared" si="17"/>
        <v>184783675</v>
      </c>
      <c r="T99" s="131">
        <f t="shared" si="19"/>
        <v>14.475210950180657</v>
      </c>
      <c r="U99" s="180">
        <v>10107483</v>
      </c>
      <c r="V99" s="98"/>
      <c r="W99" s="98"/>
      <c r="X99" s="98"/>
      <c r="Y99" s="98"/>
      <c r="Z99" s="98"/>
      <c r="AA99" s="98"/>
      <c r="AB99" s="98"/>
      <c r="AC99" s="98"/>
      <c r="AD99" s="98"/>
      <c r="AE99" s="98"/>
      <c r="AF99" s="98"/>
      <c r="AG99" s="98"/>
      <c r="AH99" s="98"/>
      <c r="AI99" s="98"/>
    </row>
    <row r="100" spans="1:35" s="97" customFormat="1" ht="16.5" customHeight="1">
      <c r="A100" s="44">
        <v>3</v>
      </c>
      <c r="B100" s="121" t="s">
        <v>183</v>
      </c>
      <c r="C100" s="44">
        <f t="shared" si="30"/>
        <v>36547859</v>
      </c>
      <c r="D100" s="44">
        <v>24486674</v>
      </c>
      <c r="E100" s="44">
        <v>12061185</v>
      </c>
      <c r="F100" s="44">
        <v>0</v>
      </c>
      <c r="G100" s="44"/>
      <c r="H100" s="44">
        <f t="shared" si="15"/>
        <v>36547859</v>
      </c>
      <c r="I100" s="44">
        <f t="shared" si="16"/>
        <v>31156933</v>
      </c>
      <c r="J100" s="44">
        <v>1351328</v>
      </c>
      <c r="K100" s="44">
        <v>0</v>
      </c>
      <c r="L100" s="44">
        <v>0</v>
      </c>
      <c r="M100" s="44">
        <v>29797665</v>
      </c>
      <c r="N100" s="44">
        <v>7940</v>
      </c>
      <c r="O100" s="44">
        <v>0</v>
      </c>
      <c r="P100" s="44">
        <v>0</v>
      </c>
      <c r="Q100" s="44">
        <v>0</v>
      </c>
      <c r="R100" s="45">
        <v>5390926</v>
      </c>
      <c r="S100" s="45">
        <f t="shared" si="17"/>
        <v>35196531</v>
      </c>
      <c r="T100" s="131">
        <f t="shared" si="19"/>
        <v>4.337166305810652</v>
      </c>
      <c r="U100" s="180">
        <v>2983575</v>
      </c>
      <c r="V100" s="98"/>
      <c r="W100" s="98"/>
      <c r="X100" s="98"/>
      <c r="Y100" s="98"/>
      <c r="Z100" s="98"/>
      <c r="AA100" s="98"/>
      <c r="AB100" s="98"/>
      <c r="AC100" s="98"/>
      <c r="AD100" s="98"/>
      <c r="AE100" s="98"/>
      <c r="AF100" s="98"/>
      <c r="AG100" s="98"/>
      <c r="AH100" s="98"/>
      <c r="AI100" s="98"/>
    </row>
    <row r="101" spans="1:35" s="97" customFormat="1" ht="16.5" customHeight="1">
      <c r="A101" s="44">
        <v>4</v>
      </c>
      <c r="B101" s="121" t="s">
        <v>155</v>
      </c>
      <c r="C101" s="44">
        <f t="shared" si="30"/>
        <v>13751741</v>
      </c>
      <c r="D101" s="44">
        <v>11826582</v>
      </c>
      <c r="E101" s="44">
        <v>1925159</v>
      </c>
      <c r="F101" s="44">
        <v>42006</v>
      </c>
      <c r="G101" s="44"/>
      <c r="H101" s="44">
        <f t="shared" si="15"/>
        <v>13709735</v>
      </c>
      <c r="I101" s="44">
        <f t="shared" si="16"/>
        <v>7049225</v>
      </c>
      <c r="J101" s="44">
        <v>1129561</v>
      </c>
      <c r="K101" s="44">
        <v>952188</v>
      </c>
      <c r="L101" s="44">
        <v>0</v>
      </c>
      <c r="M101" s="44">
        <v>2951230</v>
      </c>
      <c r="N101" s="44">
        <v>2016246</v>
      </c>
      <c r="O101" s="44">
        <v>0</v>
      </c>
      <c r="P101" s="44">
        <v>0</v>
      </c>
      <c r="Q101" s="44">
        <v>0</v>
      </c>
      <c r="R101" s="45">
        <v>6660510</v>
      </c>
      <c r="S101" s="45">
        <f t="shared" si="17"/>
        <v>11627986</v>
      </c>
      <c r="T101" s="131">
        <f t="shared" si="19"/>
        <v>29.531600991598367</v>
      </c>
      <c r="U101" s="180">
        <v>3503025</v>
      </c>
      <c r="V101" s="98"/>
      <c r="W101" s="98"/>
      <c r="X101" s="98"/>
      <c r="Y101" s="98"/>
      <c r="Z101" s="98"/>
      <c r="AA101" s="98"/>
      <c r="AB101" s="98"/>
      <c r="AC101" s="98"/>
      <c r="AD101" s="98"/>
      <c r="AE101" s="98"/>
      <c r="AF101" s="98"/>
      <c r="AG101" s="98"/>
      <c r="AH101" s="98"/>
      <c r="AI101" s="98"/>
    </row>
    <row r="102" spans="1:35" s="97" customFormat="1" ht="16.5" customHeight="1">
      <c r="A102" s="44">
        <v>5</v>
      </c>
      <c r="B102" s="121" t="s">
        <v>156</v>
      </c>
      <c r="C102" s="44">
        <f>SUM(D102:E102)</f>
        <v>53696967</v>
      </c>
      <c r="D102" s="44">
        <v>45183566</v>
      </c>
      <c r="E102" s="44">
        <v>8513401</v>
      </c>
      <c r="F102" s="44">
        <v>808400</v>
      </c>
      <c r="G102" s="44"/>
      <c r="H102" s="44">
        <f>SUM(J102:R102)</f>
        <v>52888567</v>
      </c>
      <c r="I102" s="44">
        <f>SUM(J102:Q102)</f>
        <v>48015106</v>
      </c>
      <c r="J102" s="44">
        <v>1829574</v>
      </c>
      <c r="K102" s="44">
        <v>102970</v>
      </c>
      <c r="L102" s="44">
        <v>0</v>
      </c>
      <c r="M102" s="44">
        <v>46082562</v>
      </c>
      <c r="N102" s="44">
        <v>0</v>
      </c>
      <c r="O102" s="44">
        <v>0</v>
      </c>
      <c r="P102" s="44">
        <v>0</v>
      </c>
      <c r="Q102" s="44">
        <v>0</v>
      </c>
      <c r="R102" s="45">
        <v>4873461</v>
      </c>
      <c r="S102" s="45">
        <f>SUM(M102:R102)</f>
        <v>50956023</v>
      </c>
      <c r="T102" s="131">
        <f>(K102+L102+J102)/I102*100</f>
        <v>4.024866674250391</v>
      </c>
      <c r="U102" s="180">
        <v>3504851</v>
      </c>
      <c r="V102" s="98"/>
      <c r="W102" s="98"/>
      <c r="X102" s="98"/>
      <c r="Y102" s="98"/>
      <c r="Z102" s="98"/>
      <c r="AA102" s="98"/>
      <c r="AB102" s="98"/>
      <c r="AC102" s="98"/>
      <c r="AD102" s="98"/>
      <c r="AE102" s="98"/>
      <c r="AF102" s="98"/>
      <c r="AG102" s="98"/>
      <c r="AH102" s="98"/>
      <c r="AI102" s="98"/>
    </row>
    <row r="103" spans="1:35" s="97" customFormat="1" ht="16.5" customHeight="1">
      <c r="A103" s="44"/>
      <c r="B103" s="121"/>
      <c r="C103" s="44">
        <f t="shared" si="30"/>
        <v>0</v>
      </c>
      <c r="D103" s="44"/>
      <c r="E103" s="44"/>
      <c r="F103" s="44"/>
      <c r="G103" s="44"/>
      <c r="H103" s="44">
        <f t="shared" si="15"/>
        <v>0</v>
      </c>
      <c r="I103" s="44">
        <f t="shared" si="16"/>
        <v>0</v>
      </c>
      <c r="J103" s="44"/>
      <c r="K103" s="44"/>
      <c r="L103" s="44"/>
      <c r="M103" s="44"/>
      <c r="N103" s="44"/>
      <c r="O103" s="44"/>
      <c r="P103" s="44"/>
      <c r="Q103" s="44"/>
      <c r="R103" s="45"/>
      <c r="S103" s="45">
        <f t="shared" si="17"/>
        <v>0</v>
      </c>
      <c r="T103" s="131"/>
      <c r="U103" s="180"/>
      <c r="V103" s="98"/>
      <c r="W103" s="98"/>
      <c r="X103" s="98"/>
      <c r="Y103" s="98"/>
      <c r="Z103" s="98"/>
      <c r="AA103" s="98"/>
      <c r="AB103" s="98"/>
      <c r="AC103" s="98"/>
      <c r="AD103" s="98"/>
      <c r="AE103" s="98"/>
      <c r="AF103" s="98"/>
      <c r="AG103" s="98"/>
      <c r="AH103" s="98"/>
      <c r="AI103" s="98"/>
    </row>
    <row r="104" spans="1:35" s="172" customFormat="1" ht="16.5" customHeight="1">
      <c r="A104" s="167" t="s">
        <v>104</v>
      </c>
      <c r="B104" s="168" t="s">
        <v>105</v>
      </c>
      <c r="C104" s="167">
        <f>SUM(C105:C112)</f>
        <v>147405913</v>
      </c>
      <c r="D104" s="167">
        <f>SUM(D105:D112)</f>
        <v>107212054</v>
      </c>
      <c r="E104" s="167">
        <f>SUM(E105:E112)</f>
        <v>40193859</v>
      </c>
      <c r="F104" s="167">
        <f>SUM(F105:F112)</f>
        <v>4401023</v>
      </c>
      <c r="G104" s="167">
        <f>SUM(G105:G112)</f>
        <v>0</v>
      </c>
      <c r="H104" s="167">
        <f t="shared" si="15"/>
        <v>143004890</v>
      </c>
      <c r="I104" s="167">
        <f t="shared" si="16"/>
        <v>53056484</v>
      </c>
      <c r="J104" s="167">
        <f aca="true" t="shared" si="31" ref="J104:R104">SUM(J105:J112)</f>
        <v>6585970</v>
      </c>
      <c r="K104" s="167">
        <f t="shared" si="31"/>
        <v>1536058</v>
      </c>
      <c r="L104" s="167">
        <f t="shared" si="31"/>
        <v>0</v>
      </c>
      <c r="M104" s="167">
        <f t="shared" si="31"/>
        <v>44223852</v>
      </c>
      <c r="N104" s="167">
        <f t="shared" si="31"/>
        <v>710604</v>
      </c>
      <c r="O104" s="167">
        <f t="shared" si="31"/>
        <v>0</v>
      </c>
      <c r="P104" s="167">
        <f t="shared" si="31"/>
        <v>0</v>
      </c>
      <c r="Q104" s="167">
        <f t="shared" si="31"/>
        <v>0</v>
      </c>
      <c r="R104" s="167">
        <f t="shared" si="31"/>
        <v>89948406</v>
      </c>
      <c r="S104" s="169">
        <f t="shared" si="17"/>
        <v>134882862</v>
      </c>
      <c r="T104" s="170">
        <f t="shared" si="19"/>
        <v>15.308266563611717</v>
      </c>
      <c r="U104" s="179">
        <f>SUM(U105:U112)</f>
        <v>7798018</v>
      </c>
      <c r="V104" s="171"/>
      <c r="W104" s="171"/>
      <c r="X104" s="171"/>
      <c r="Y104" s="171"/>
      <c r="Z104" s="171"/>
      <c r="AA104" s="171"/>
      <c r="AB104" s="171"/>
      <c r="AC104" s="171"/>
      <c r="AD104" s="171"/>
      <c r="AE104" s="171"/>
      <c r="AF104" s="171"/>
      <c r="AG104" s="171"/>
      <c r="AH104" s="171"/>
      <c r="AI104" s="171"/>
    </row>
    <row r="105" spans="1:35" s="97" customFormat="1" ht="16.5" customHeight="1">
      <c r="A105" s="44">
        <v>1</v>
      </c>
      <c r="B105" s="121" t="s">
        <v>117</v>
      </c>
      <c r="C105" s="44">
        <f aca="true" t="shared" si="32" ref="C105:C112">SUM(D105:E105)</f>
        <v>0</v>
      </c>
      <c r="D105" s="44">
        <v>0</v>
      </c>
      <c r="E105" s="44">
        <v>0</v>
      </c>
      <c r="F105" s="44">
        <v>0</v>
      </c>
      <c r="G105" s="44"/>
      <c r="H105" s="44">
        <f t="shared" si="15"/>
        <v>0</v>
      </c>
      <c r="I105" s="44">
        <f t="shared" si="16"/>
        <v>0</v>
      </c>
      <c r="J105" s="44">
        <v>0</v>
      </c>
      <c r="K105" s="44">
        <v>0</v>
      </c>
      <c r="L105" s="44"/>
      <c r="M105" s="44">
        <v>0</v>
      </c>
      <c r="N105" s="44"/>
      <c r="O105" s="44"/>
      <c r="P105" s="44"/>
      <c r="Q105" s="44"/>
      <c r="R105" s="45">
        <v>0</v>
      </c>
      <c r="S105" s="45">
        <f t="shared" si="17"/>
        <v>0</v>
      </c>
      <c r="T105" s="131" t="e">
        <f t="shared" si="19"/>
        <v>#DIV/0!</v>
      </c>
      <c r="U105" s="180"/>
      <c r="V105" s="98"/>
      <c r="W105" s="98"/>
      <c r="X105" s="98"/>
      <c r="Y105" s="98"/>
      <c r="Z105" s="98"/>
      <c r="AA105" s="98"/>
      <c r="AB105" s="98"/>
      <c r="AC105" s="98"/>
      <c r="AD105" s="98"/>
      <c r="AE105" s="98"/>
      <c r="AF105" s="98"/>
      <c r="AG105" s="98"/>
      <c r="AH105" s="98"/>
      <c r="AI105" s="98"/>
    </row>
    <row r="106" spans="1:35" s="97" customFormat="1" ht="16.5" customHeight="1">
      <c r="A106" s="44">
        <v>2</v>
      </c>
      <c r="B106" s="121" t="s">
        <v>173</v>
      </c>
      <c r="C106" s="44">
        <f t="shared" si="32"/>
        <v>22195</v>
      </c>
      <c r="D106" s="44">
        <v>0</v>
      </c>
      <c r="E106" s="44">
        <v>22195</v>
      </c>
      <c r="F106" s="44">
        <v>0</v>
      </c>
      <c r="G106" s="44"/>
      <c r="H106" s="44">
        <f t="shared" si="15"/>
        <v>22195</v>
      </c>
      <c r="I106" s="44">
        <f t="shared" si="16"/>
        <v>22195</v>
      </c>
      <c r="J106" s="44">
        <v>22195</v>
      </c>
      <c r="K106" s="44">
        <v>0</v>
      </c>
      <c r="L106" s="44"/>
      <c r="M106" s="44">
        <v>0</v>
      </c>
      <c r="N106" s="44"/>
      <c r="O106" s="44"/>
      <c r="P106" s="44"/>
      <c r="Q106" s="44"/>
      <c r="R106" s="45">
        <v>0</v>
      </c>
      <c r="S106" s="45">
        <f t="shared" si="17"/>
        <v>0</v>
      </c>
      <c r="T106" s="131">
        <f t="shared" si="19"/>
        <v>100</v>
      </c>
      <c r="U106" s="180"/>
      <c r="V106" s="98"/>
      <c r="W106" s="98"/>
      <c r="X106" s="98"/>
      <c r="Y106" s="98"/>
      <c r="Z106" s="98"/>
      <c r="AA106" s="98"/>
      <c r="AB106" s="98"/>
      <c r="AC106" s="98"/>
      <c r="AD106" s="98"/>
      <c r="AE106" s="98"/>
      <c r="AF106" s="98"/>
      <c r="AG106" s="98"/>
      <c r="AH106" s="98"/>
      <c r="AI106" s="98"/>
    </row>
    <row r="107" spans="1:35" s="97" customFormat="1" ht="16.5" customHeight="1">
      <c r="A107" s="44">
        <v>3</v>
      </c>
      <c r="B107" s="121" t="s">
        <v>111</v>
      </c>
      <c r="C107" s="44">
        <f t="shared" si="32"/>
        <v>36922288</v>
      </c>
      <c r="D107" s="44">
        <v>30631464</v>
      </c>
      <c r="E107" s="44">
        <v>6290824</v>
      </c>
      <c r="F107" s="44">
        <v>17933</v>
      </c>
      <c r="G107" s="44"/>
      <c r="H107" s="44">
        <f t="shared" si="15"/>
        <v>36904355</v>
      </c>
      <c r="I107" s="44">
        <f t="shared" si="16"/>
        <v>15785487</v>
      </c>
      <c r="J107" s="44">
        <v>2964830</v>
      </c>
      <c r="K107" s="44">
        <v>1065142</v>
      </c>
      <c r="L107" s="44"/>
      <c r="M107" s="44">
        <v>11755515</v>
      </c>
      <c r="N107" s="44"/>
      <c r="O107" s="44"/>
      <c r="P107" s="44"/>
      <c r="Q107" s="44"/>
      <c r="R107" s="45">
        <v>21118868</v>
      </c>
      <c r="S107" s="45">
        <f t="shared" si="17"/>
        <v>32874383</v>
      </c>
      <c r="T107" s="131">
        <f t="shared" si="19"/>
        <v>25.529601969201206</v>
      </c>
      <c r="U107" s="180">
        <v>4700000</v>
      </c>
      <c r="V107" s="98"/>
      <c r="W107" s="98"/>
      <c r="X107" s="98"/>
      <c r="Y107" s="98"/>
      <c r="Z107" s="98"/>
      <c r="AA107" s="98"/>
      <c r="AB107" s="98"/>
      <c r="AC107" s="98"/>
      <c r="AD107" s="98"/>
      <c r="AE107" s="98"/>
      <c r="AF107" s="98"/>
      <c r="AG107" s="98"/>
      <c r="AH107" s="98"/>
      <c r="AI107" s="98"/>
    </row>
    <row r="108" spans="1:35" s="97" customFormat="1" ht="16.5" customHeight="1">
      <c r="A108" s="44">
        <v>4</v>
      </c>
      <c r="B108" s="121" t="s">
        <v>118</v>
      </c>
      <c r="C108" s="44">
        <f t="shared" si="32"/>
        <v>29168989</v>
      </c>
      <c r="D108" s="44">
        <v>22702991</v>
      </c>
      <c r="E108" s="44">
        <v>6465998</v>
      </c>
      <c r="F108" s="44">
        <v>0</v>
      </c>
      <c r="G108" s="44"/>
      <c r="H108" s="44">
        <f t="shared" si="15"/>
        <v>29168989</v>
      </c>
      <c r="I108" s="44">
        <f t="shared" si="16"/>
        <v>13212606</v>
      </c>
      <c r="J108" s="44">
        <v>169992</v>
      </c>
      <c r="K108" s="44">
        <v>0</v>
      </c>
      <c r="L108" s="44"/>
      <c r="M108" s="44">
        <v>12332010</v>
      </c>
      <c r="N108" s="44">
        <v>710604</v>
      </c>
      <c r="O108" s="44"/>
      <c r="P108" s="44"/>
      <c r="Q108" s="44"/>
      <c r="R108" s="45">
        <v>15956383</v>
      </c>
      <c r="S108" s="45">
        <f t="shared" si="17"/>
        <v>28998997</v>
      </c>
      <c r="T108" s="131">
        <f t="shared" si="19"/>
        <v>1.286589488856324</v>
      </c>
      <c r="U108" s="180">
        <v>926457</v>
      </c>
      <c r="V108" s="98"/>
      <c r="W108" s="98"/>
      <c r="X108" s="98"/>
      <c r="Y108" s="98"/>
      <c r="Z108" s="98"/>
      <c r="AA108" s="98"/>
      <c r="AB108" s="98"/>
      <c r="AC108" s="98"/>
      <c r="AD108" s="98"/>
      <c r="AE108" s="98"/>
      <c r="AF108" s="98"/>
      <c r="AG108" s="98"/>
      <c r="AH108" s="98"/>
      <c r="AI108" s="98"/>
    </row>
    <row r="109" spans="1:35" s="97" customFormat="1" ht="16.5" customHeight="1">
      <c r="A109" s="44">
        <v>5</v>
      </c>
      <c r="B109" s="121" t="s">
        <v>119</v>
      </c>
      <c r="C109" s="44">
        <f t="shared" si="32"/>
        <v>11284217</v>
      </c>
      <c r="D109" s="44">
        <v>8322494</v>
      </c>
      <c r="E109" s="44">
        <v>2961723</v>
      </c>
      <c r="F109" s="44">
        <v>66597</v>
      </c>
      <c r="G109" s="44"/>
      <c r="H109" s="44">
        <f t="shared" si="15"/>
        <v>11217620</v>
      </c>
      <c r="I109" s="44">
        <f t="shared" si="16"/>
        <v>5454288</v>
      </c>
      <c r="J109" s="44">
        <v>1175938</v>
      </c>
      <c r="K109" s="44">
        <v>426516</v>
      </c>
      <c r="L109" s="44"/>
      <c r="M109" s="44">
        <v>3851834</v>
      </c>
      <c r="N109" s="44"/>
      <c r="O109" s="44"/>
      <c r="P109" s="44"/>
      <c r="Q109" s="44"/>
      <c r="R109" s="45">
        <v>5763332</v>
      </c>
      <c r="S109" s="45">
        <f t="shared" si="17"/>
        <v>9615166</v>
      </c>
      <c r="T109" s="131">
        <f t="shared" si="19"/>
        <v>29.379710055647962</v>
      </c>
      <c r="U109" s="180">
        <v>1241778</v>
      </c>
      <c r="V109" s="98"/>
      <c r="W109" s="98"/>
      <c r="X109" s="98"/>
      <c r="Y109" s="98"/>
      <c r="Z109" s="98"/>
      <c r="AA109" s="98"/>
      <c r="AB109" s="98"/>
      <c r="AC109" s="98"/>
      <c r="AD109" s="98"/>
      <c r="AE109" s="98"/>
      <c r="AF109" s="98"/>
      <c r="AG109" s="98"/>
      <c r="AH109" s="98"/>
      <c r="AI109" s="98"/>
    </row>
    <row r="110" spans="1:35" s="97" customFormat="1" ht="16.5" customHeight="1">
      <c r="A110" s="44">
        <v>6</v>
      </c>
      <c r="B110" s="121" t="s">
        <v>134</v>
      </c>
      <c r="C110" s="44">
        <f t="shared" si="32"/>
        <v>48148336</v>
      </c>
      <c r="D110" s="44">
        <v>32376611</v>
      </c>
      <c r="E110" s="44">
        <v>15771725</v>
      </c>
      <c r="F110" s="44">
        <v>4250644</v>
      </c>
      <c r="G110" s="44"/>
      <c r="H110" s="44">
        <f t="shared" si="15"/>
        <v>43897692</v>
      </c>
      <c r="I110" s="44">
        <f t="shared" si="16"/>
        <v>4809087</v>
      </c>
      <c r="J110" s="44">
        <v>862897</v>
      </c>
      <c r="K110" s="44">
        <v>44400</v>
      </c>
      <c r="L110" s="44"/>
      <c r="M110" s="44">
        <v>3901790</v>
      </c>
      <c r="N110" s="44"/>
      <c r="O110" s="44"/>
      <c r="P110" s="44"/>
      <c r="Q110" s="44"/>
      <c r="R110" s="45">
        <v>39088605</v>
      </c>
      <c r="S110" s="45">
        <f t="shared" si="17"/>
        <v>42990395</v>
      </c>
      <c r="T110" s="131">
        <f t="shared" si="19"/>
        <v>18.866304560512216</v>
      </c>
      <c r="U110" s="180"/>
      <c r="V110" s="98"/>
      <c r="W110" s="98"/>
      <c r="X110" s="98"/>
      <c r="Y110" s="98"/>
      <c r="Z110" s="98"/>
      <c r="AA110" s="98"/>
      <c r="AB110" s="98"/>
      <c r="AC110" s="98"/>
      <c r="AD110" s="98"/>
      <c r="AE110" s="98"/>
      <c r="AF110" s="98"/>
      <c r="AG110" s="98"/>
      <c r="AH110" s="98"/>
      <c r="AI110" s="98"/>
    </row>
    <row r="111" spans="1:35" s="97" customFormat="1" ht="16.5" customHeight="1">
      <c r="A111" s="44">
        <v>7</v>
      </c>
      <c r="B111" s="121" t="s">
        <v>116</v>
      </c>
      <c r="C111" s="44">
        <f t="shared" si="32"/>
        <v>21859888</v>
      </c>
      <c r="D111" s="44">
        <v>13178494</v>
      </c>
      <c r="E111" s="44">
        <v>8681394</v>
      </c>
      <c r="F111" s="44">
        <v>65849</v>
      </c>
      <c r="G111" s="44"/>
      <c r="H111" s="44">
        <f t="shared" si="15"/>
        <v>21794039</v>
      </c>
      <c r="I111" s="44">
        <f t="shared" si="16"/>
        <v>13772821</v>
      </c>
      <c r="J111" s="44">
        <v>1390118</v>
      </c>
      <c r="K111" s="44">
        <v>0</v>
      </c>
      <c r="L111" s="44"/>
      <c r="M111" s="44">
        <v>12382703</v>
      </c>
      <c r="N111" s="44"/>
      <c r="O111" s="44"/>
      <c r="P111" s="44"/>
      <c r="Q111" s="44"/>
      <c r="R111" s="45">
        <v>8021218</v>
      </c>
      <c r="S111" s="45">
        <f t="shared" si="17"/>
        <v>20403921</v>
      </c>
      <c r="T111" s="131">
        <f t="shared" si="19"/>
        <v>10.093197319561476</v>
      </c>
      <c r="U111" s="180">
        <v>929783</v>
      </c>
      <c r="V111" s="98"/>
      <c r="W111" s="98"/>
      <c r="X111" s="98"/>
      <c r="Y111" s="98"/>
      <c r="Z111" s="98"/>
      <c r="AA111" s="98"/>
      <c r="AB111" s="98"/>
      <c r="AC111" s="98"/>
      <c r="AD111" s="98"/>
      <c r="AE111" s="98"/>
      <c r="AF111" s="98"/>
      <c r="AG111" s="98"/>
      <c r="AH111" s="98"/>
      <c r="AI111" s="98"/>
    </row>
    <row r="112" spans="1:35" s="97" customFormat="1" ht="16.5" customHeight="1">
      <c r="A112" s="44"/>
      <c r="B112" s="121"/>
      <c r="C112" s="44">
        <f t="shared" si="32"/>
        <v>0</v>
      </c>
      <c r="D112" s="44"/>
      <c r="E112" s="44"/>
      <c r="F112" s="44"/>
      <c r="G112" s="44"/>
      <c r="H112" s="44">
        <f t="shared" si="15"/>
        <v>0</v>
      </c>
      <c r="I112" s="44">
        <f t="shared" si="16"/>
        <v>0</v>
      </c>
      <c r="J112" s="44"/>
      <c r="K112" s="44"/>
      <c r="L112" s="44"/>
      <c r="M112" s="44"/>
      <c r="N112" s="44"/>
      <c r="O112" s="44"/>
      <c r="P112" s="44"/>
      <c r="Q112" s="44"/>
      <c r="R112" s="45"/>
      <c r="S112" s="45">
        <f t="shared" si="17"/>
        <v>0</v>
      </c>
      <c r="T112" s="131"/>
      <c r="U112" s="180"/>
      <c r="V112" s="98"/>
      <c r="W112" s="98"/>
      <c r="X112" s="98"/>
      <c r="Y112" s="98"/>
      <c r="Z112" s="98"/>
      <c r="AA112" s="98"/>
      <c r="AB112" s="98"/>
      <c r="AC112" s="98"/>
      <c r="AD112" s="98"/>
      <c r="AE112" s="98"/>
      <c r="AF112" s="98"/>
      <c r="AG112" s="98"/>
      <c r="AH112" s="98"/>
      <c r="AI112" s="98"/>
    </row>
    <row r="113" spans="1:35" s="172" customFormat="1" ht="16.5" customHeight="1">
      <c r="A113" s="167" t="s">
        <v>106</v>
      </c>
      <c r="B113" s="168" t="s">
        <v>107</v>
      </c>
      <c r="C113" s="167">
        <f>SUM(C114:C120)</f>
        <v>194333174</v>
      </c>
      <c r="D113" s="167">
        <f>SUM(D114:D120)</f>
        <v>126324422</v>
      </c>
      <c r="E113" s="167">
        <f>SUM(E114:E120)</f>
        <v>68008752</v>
      </c>
      <c r="F113" s="167">
        <f>SUM(F114:F120)</f>
        <v>0</v>
      </c>
      <c r="G113" s="167">
        <f>SUM(G114:G120)</f>
        <v>0</v>
      </c>
      <c r="H113" s="167">
        <f t="shared" si="15"/>
        <v>194333174</v>
      </c>
      <c r="I113" s="167">
        <f t="shared" si="16"/>
        <v>119108080</v>
      </c>
      <c r="J113" s="167">
        <f aca="true" t="shared" si="33" ref="J113:R113">SUM(J114:J120)</f>
        <v>4926851</v>
      </c>
      <c r="K113" s="167">
        <f t="shared" si="33"/>
        <v>190154</v>
      </c>
      <c r="L113" s="167">
        <f t="shared" si="33"/>
        <v>0</v>
      </c>
      <c r="M113" s="167">
        <f t="shared" si="33"/>
        <v>113690911</v>
      </c>
      <c r="N113" s="167">
        <f t="shared" si="33"/>
        <v>300000</v>
      </c>
      <c r="O113" s="167">
        <f t="shared" si="33"/>
        <v>164</v>
      </c>
      <c r="P113" s="167">
        <f t="shared" si="33"/>
        <v>0</v>
      </c>
      <c r="Q113" s="167">
        <f t="shared" si="33"/>
        <v>0</v>
      </c>
      <c r="R113" s="167">
        <f t="shared" si="33"/>
        <v>75225094</v>
      </c>
      <c r="S113" s="169">
        <f t="shared" si="17"/>
        <v>189216169</v>
      </c>
      <c r="T113" s="170">
        <f t="shared" si="19"/>
        <v>4.2961023299175</v>
      </c>
      <c r="U113" s="179">
        <f>SUM(U114:U120)</f>
        <v>44738790</v>
      </c>
      <c r="V113" s="171"/>
      <c r="W113" s="171"/>
      <c r="X113" s="171"/>
      <c r="Y113" s="171"/>
      <c r="Z113" s="171"/>
      <c r="AA113" s="171"/>
      <c r="AB113" s="171"/>
      <c r="AC113" s="171"/>
      <c r="AD113" s="171"/>
      <c r="AE113" s="171"/>
      <c r="AF113" s="171"/>
      <c r="AG113" s="171"/>
      <c r="AH113" s="171"/>
      <c r="AI113" s="171"/>
    </row>
    <row r="114" spans="1:35" s="97" customFormat="1" ht="16.5" customHeight="1">
      <c r="A114" s="44">
        <v>1</v>
      </c>
      <c r="B114" s="121" t="s">
        <v>120</v>
      </c>
      <c r="C114" s="44">
        <f aca="true" t="shared" si="34" ref="C114:C120">SUM(D114:E114)</f>
        <v>24877373</v>
      </c>
      <c r="D114" s="44">
        <v>22739781</v>
      </c>
      <c r="E114" s="44">
        <v>2137592</v>
      </c>
      <c r="F114" s="44">
        <v>0</v>
      </c>
      <c r="G114" s="44"/>
      <c r="H114" s="44">
        <f t="shared" si="15"/>
        <v>24877373</v>
      </c>
      <c r="I114" s="44">
        <f t="shared" si="16"/>
        <v>12472455</v>
      </c>
      <c r="J114" s="44">
        <v>570755</v>
      </c>
      <c r="K114" s="44">
        <v>44854</v>
      </c>
      <c r="L114" s="44">
        <v>0</v>
      </c>
      <c r="M114" s="44">
        <v>11856682</v>
      </c>
      <c r="N114" s="44">
        <v>0</v>
      </c>
      <c r="O114" s="44">
        <v>164</v>
      </c>
      <c r="P114" s="44">
        <v>0</v>
      </c>
      <c r="Q114" s="44">
        <v>0</v>
      </c>
      <c r="R114" s="45">
        <v>12404918</v>
      </c>
      <c r="S114" s="45">
        <f t="shared" si="17"/>
        <v>24261764</v>
      </c>
      <c r="T114" s="131">
        <f t="shared" si="19"/>
        <v>4.935748415207752</v>
      </c>
      <c r="U114" s="180">
        <v>1582768</v>
      </c>
      <c r="V114" s="98"/>
      <c r="W114" s="98"/>
      <c r="X114" s="98"/>
      <c r="Y114" s="98"/>
      <c r="Z114" s="98"/>
      <c r="AA114" s="98"/>
      <c r="AB114" s="98"/>
      <c r="AC114" s="98"/>
      <c r="AD114" s="98"/>
      <c r="AE114" s="98"/>
      <c r="AF114" s="98"/>
      <c r="AG114" s="98"/>
      <c r="AH114" s="98"/>
      <c r="AI114" s="98"/>
    </row>
    <row r="115" spans="1:35" s="97" customFormat="1" ht="16.5" customHeight="1">
      <c r="A115" s="44">
        <v>2</v>
      </c>
      <c r="B115" s="121" t="s">
        <v>184</v>
      </c>
      <c r="C115" s="44">
        <f t="shared" si="34"/>
        <v>18338499</v>
      </c>
      <c r="D115" s="44">
        <v>15147125</v>
      </c>
      <c r="E115" s="44">
        <v>3191374</v>
      </c>
      <c r="F115" s="44">
        <v>0</v>
      </c>
      <c r="G115" s="44"/>
      <c r="H115" s="44">
        <f aca="true" t="shared" si="35" ref="H115:H120">SUM(J115:R115)</f>
        <v>18338499</v>
      </c>
      <c r="I115" s="44">
        <f aca="true" t="shared" si="36" ref="I115:I120">SUM(J115:Q115)</f>
        <v>5879766</v>
      </c>
      <c r="J115" s="44">
        <v>511368</v>
      </c>
      <c r="K115" s="44">
        <v>145300</v>
      </c>
      <c r="L115" s="44">
        <v>0</v>
      </c>
      <c r="M115" s="44">
        <v>5223098</v>
      </c>
      <c r="N115" s="44">
        <v>0</v>
      </c>
      <c r="O115" s="44">
        <v>0</v>
      </c>
      <c r="P115" s="44">
        <v>0</v>
      </c>
      <c r="Q115" s="44">
        <v>0</v>
      </c>
      <c r="R115" s="45">
        <v>12458733</v>
      </c>
      <c r="S115" s="45">
        <f aca="true" t="shared" si="37" ref="S115:S120">SUM(M115:R115)</f>
        <v>17681831</v>
      </c>
      <c r="T115" s="131">
        <f>(K115+L115+J115)/I115*100</f>
        <v>11.168267580716648</v>
      </c>
      <c r="U115" s="180">
        <v>7199324</v>
      </c>
      <c r="V115" s="98"/>
      <c r="W115" s="98"/>
      <c r="X115" s="98"/>
      <c r="Y115" s="98"/>
      <c r="Z115" s="98"/>
      <c r="AA115" s="98"/>
      <c r="AB115" s="98"/>
      <c r="AC115" s="98"/>
      <c r="AD115" s="98"/>
      <c r="AE115" s="98"/>
      <c r="AF115" s="98"/>
      <c r="AG115" s="98"/>
      <c r="AH115" s="98"/>
      <c r="AI115" s="98"/>
    </row>
    <row r="116" spans="1:35" s="97" customFormat="1" ht="16.5" customHeight="1">
      <c r="A116" s="44">
        <v>3</v>
      </c>
      <c r="B116" s="121" t="s">
        <v>113</v>
      </c>
      <c r="C116" s="44">
        <f t="shared" si="34"/>
        <v>28527198</v>
      </c>
      <c r="D116" s="44">
        <v>25045283</v>
      </c>
      <c r="E116" s="44">
        <v>3481915</v>
      </c>
      <c r="F116" s="44">
        <v>0</v>
      </c>
      <c r="G116" s="44"/>
      <c r="H116" s="44">
        <f t="shared" si="35"/>
        <v>28527198</v>
      </c>
      <c r="I116" s="44">
        <f t="shared" si="36"/>
        <v>17960649</v>
      </c>
      <c r="J116" s="44">
        <v>331491</v>
      </c>
      <c r="K116" s="44">
        <v>0</v>
      </c>
      <c r="L116" s="44">
        <v>0</v>
      </c>
      <c r="M116" s="44">
        <v>17629158</v>
      </c>
      <c r="N116" s="44">
        <v>0</v>
      </c>
      <c r="O116" s="44">
        <v>0</v>
      </c>
      <c r="P116" s="44">
        <v>0</v>
      </c>
      <c r="Q116" s="44">
        <v>0</v>
      </c>
      <c r="R116" s="45">
        <v>10566549</v>
      </c>
      <c r="S116" s="45">
        <f t="shared" si="37"/>
        <v>28195707</v>
      </c>
      <c r="T116" s="131">
        <f t="shared" si="19"/>
        <v>1.8456515686042303</v>
      </c>
      <c r="U116" s="180">
        <v>11620037</v>
      </c>
      <c r="V116" s="98"/>
      <c r="W116" s="98"/>
      <c r="X116" s="98"/>
      <c r="Y116" s="98"/>
      <c r="Z116" s="98"/>
      <c r="AA116" s="98"/>
      <c r="AB116" s="98"/>
      <c r="AC116" s="98"/>
      <c r="AD116" s="98"/>
      <c r="AE116" s="98"/>
      <c r="AF116" s="98"/>
      <c r="AG116" s="98"/>
      <c r="AH116" s="98"/>
      <c r="AI116" s="98"/>
    </row>
    <row r="117" spans="1:35" s="97" customFormat="1" ht="16.5" customHeight="1">
      <c r="A117" s="44">
        <v>4</v>
      </c>
      <c r="B117" s="121" t="s">
        <v>114</v>
      </c>
      <c r="C117" s="44">
        <f t="shared" si="34"/>
        <v>104820720</v>
      </c>
      <c r="D117" s="44">
        <v>48737106</v>
      </c>
      <c r="E117" s="44">
        <v>56083614</v>
      </c>
      <c r="F117" s="44">
        <v>0</v>
      </c>
      <c r="G117" s="44"/>
      <c r="H117" s="44">
        <f t="shared" si="35"/>
        <v>104820720</v>
      </c>
      <c r="I117" s="44">
        <f t="shared" si="36"/>
        <v>73121422</v>
      </c>
      <c r="J117" s="44">
        <v>3118422</v>
      </c>
      <c r="K117" s="44">
        <v>0</v>
      </c>
      <c r="L117" s="44">
        <v>0</v>
      </c>
      <c r="M117" s="44">
        <v>69703000</v>
      </c>
      <c r="N117" s="44">
        <v>300000</v>
      </c>
      <c r="O117" s="44">
        <v>0</v>
      </c>
      <c r="P117" s="44">
        <v>0</v>
      </c>
      <c r="Q117" s="44">
        <v>0</v>
      </c>
      <c r="R117" s="45">
        <v>31699298</v>
      </c>
      <c r="S117" s="45">
        <f t="shared" si="37"/>
        <v>101702298</v>
      </c>
      <c r="T117" s="131">
        <f>(K117+L117+J117)/I117*100</f>
        <v>4.2647173902061155</v>
      </c>
      <c r="U117" s="180">
        <v>18259676</v>
      </c>
      <c r="V117" s="98"/>
      <c r="W117" s="98"/>
      <c r="X117" s="98"/>
      <c r="Y117" s="98"/>
      <c r="Z117" s="98"/>
      <c r="AA117" s="98"/>
      <c r="AB117" s="98"/>
      <c r="AC117" s="98"/>
      <c r="AD117" s="98"/>
      <c r="AE117" s="98"/>
      <c r="AF117" s="98"/>
      <c r="AG117" s="98"/>
      <c r="AH117" s="98"/>
      <c r="AI117" s="98"/>
    </row>
    <row r="118" spans="1:35" s="97" customFormat="1" ht="16.5" customHeight="1">
      <c r="A118" s="44">
        <v>5</v>
      </c>
      <c r="B118" s="121" t="s">
        <v>130</v>
      </c>
      <c r="C118" s="44">
        <f t="shared" si="34"/>
        <v>16731417</v>
      </c>
      <c r="D118" s="44">
        <v>14654827</v>
      </c>
      <c r="E118" s="44">
        <v>2076590</v>
      </c>
      <c r="F118" s="44">
        <v>0</v>
      </c>
      <c r="G118" s="44"/>
      <c r="H118" s="44">
        <f t="shared" si="35"/>
        <v>16731417</v>
      </c>
      <c r="I118" s="44">
        <f t="shared" si="36"/>
        <v>8635821</v>
      </c>
      <c r="J118" s="44">
        <v>376107</v>
      </c>
      <c r="K118" s="44">
        <v>0</v>
      </c>
      <c r="L118" s="44">
        <v>0</v>
      </c>
      <c r="M118" s="44">
        <v>8259714</v>
      </c>
      <c r="N118" s="44">
        <v>0</v>
      </c>
      <c r="O118" s="44">
        <v>0</v>
      </c>
      <c r="P118" s="44">
        <v>0</v>
      </c>
      <c r="Q118" s="44">
        <v>0</v>
      </c>
      <c r="R118" s="45">
        <v>8095596</v>
      </c>
      <c r="S118" s="45">
        <f t="shared" si="37"/>
        <v>16355310</v>
      </c>
      <c r="T118" s="131">
        <f>(K118+L118+J118)/I118*100</f>
        <v>4.355196801786419</v>
      </c>
      <c r="U118" s="180">
        <v>6076985</v>
      </c>
      <c r="V118" s="98"/>
      <c r="W118" s="98"/>
      <c r="X118" s="98"/>
      <c r="Y118" s="98"/>
      <c r="Z118" s="98"/>
      <c r="AA118" s="98"/>
      <c r="AB118" s="98"/>
      <c r="AC118" s="98"/>
      <c r="AD118" s="98"/>
      <c r="AE118" s="98"/>
      <c r="AF118" s="98"/>
      <c r="AG118" s="98"/>
      <c r="AH118" s="98"/>
      <c r="AI118" s="98"/>
    </row>
    <row r="119" spans="1:35" s="97" customFormat="1" ht="16.5" customHeight="1">
      <c r="A119" s="44">
        <v>6</v>
      </c>
      <c r="B119" s="121" t="s">
        <v>172</v>
      </c>
      <c r="C119" s="44">
        <f t="shared" si="34"/>
        <v>1037967</v>
      </c>
      <c r="D119" s="44">
        <v>300</v>
      </c>
      <c r="E119" s="44">
        <v>1037667</v>
      </c>
      <c r="F119" s="44">
        <v>0</v>
      </c>
      <c r="G119" s="44"/>
      <c r="H119" s="44">
        <f t="shared" si="35"/>
        <v>1037967</v>
      </c>
      <c r="I119" s="44">
        <f t="shared" si="36"/>
        <v>1037967</v>
      </c>
      <c r="J119" s="44">
        <v>18708</v>
      </c>
      <c r="K119" s="44">
        <v>0</v>
      </c>
      <c r="L119" s="44">
        <v>0</v>
      </c>
      <c r="M119" s="44">
        <v>1019259</v>
      </c>
      <c r="N119" s="44">
        <v>0</v>
      </c>
      <c r="O119" s="44">
        <v>0</v>
      </c>
      <c r="P119" s="44">
        <v>0</v>
      </c>
      <c r="Q119" s="44">
        <v>0</v>
      </c>
      <c r="R119" s="45">
        <v>0</v>
      </c>
      <c r="S119" s="45">
        <f t="shared" si="37"/>
        <v>1019259</v>
      </c>
      <c r="T119" s="131">
        <f>(K119+L119+J119)/I119*100</f>
        <v>1.802369439490851</v>
      </c>
      <c r="U119" s="180"/>
      <c r="V119" s="98"/>
      <c r="W119" s="98"/>
      <c r="X119" s="98"/>
      <c r="Y119" s="98"/>
      <c r="Z119" s="98"/>
      <c r="AA119" s="98"/>
      <c r="AB119" s="98"/>
      <c r="AC119" s="98"/>
      <c r="AD119" s="98"/>
      <c r="AE119" s="98"/>
      <c r="AF119" s="98"/>
      <c r="AG119" s="98"/>
      <c r="AH119" s="98"/>
      <c r="AI119" s="98"/>
    </row>
    <row r="120" spans="1:35" s="97" customFormat="1" ht="16.5" customHeight="1">
      <c r="A120" s="44" t="s">
        <v>11</v>
      </c>
      <c r="B120" s="43" t="s">
        <v>18</v>
      </c>
      <c r="C120" s="44">
        <f t="shared" si="34"/>
        <v>0</v>
      </c>
      <c r="D120" s="44"/>
      <c r="E120" s="44"/>
      <c r="F120" s="44"/>
      <c r="G120" s="44"/>
      <c r="H120" s="44">
        <f t="shared" si="35"/>
        <v>0</v>
      </c>
      <c r="I120" s="44">
        <f t="shared" si="36"/>
        <v>0</v>
      </c>
      <c r="J120" s="44"/>
      <c r="K120" s="44"/>
      <c r="L120" s="44"/>
      <c r="M120" s="44"/>
      <c r="N120" s="44"/>
      <c r="O120" s="44"/>
      <c r="P120" s="44"/>
      <c r="Q120" s="44"/>
      <c r="R120" s="45"/>
      <c r="S120" s="45">
        <f t="shared" si="37"/>
        <v>0</v>
      </c>
      <c r="T120" s="131"/>
      <c r="U120" s="180"/>
      <c r="V120" s="98"/>
      <c r="W120" s="98"/>
      <c r="X120" s="98"/>
      <c r="Y120" s="98"/>
      <c r="Z120" s="98"/>
      <c r="AA120" s="98"/>
      <c r="AB120" s="98"/>
      <c r="AC120" s="98"/>
      <c r="AD120" s="98"/>
      <c r="AE120" s="98"/>
      <c r="AF120" s="98"/>
      <c r="AG120" s="98"/>
      <c r="AH120" s="98"/>
      <c r="AI120" s="98"/>
    </row>
    <row r="121" spans="1:35" s="103" customFormat="1" ht="16.5" customHeight="1">
      <c r="A121" s="157"/>
      <c r="B121" s="47"/>
      <c r="C121" s="134"/>
      <c r="D121" s="134"/>
      <c r="E121" s="48"/>
      <c r="F121" s="49"/>
      <c r="G121" s="49"/>
      <c r="H121" s="50"/>
      <c r="I121" s="50"/>
      <c r="J121" s="49"/>
      <c r="K121" s="49"/>
      <c r="L121" s="50"/>
      <c r="M121" s="49"/>
      <c r="N121" s="49"/>
      <c r="O121" s="49"/>
      <c r="P121" s="49"/>
      <c r="Q121" s="50"/>
      <c r="R121" s="51"/>
      <c r="S121" s="135"/>
      <c r="T121" s="135"/>
      <c r="U121" s="187"/>
      <c r="V121" s="101"/>
      <c r="W121" s="101"/>
      <c r="X121" s="101"/>
      <c r="Y121" s="101"/>
      <c r="Z121" s="101"/>
      <c r="AA121" s="101"/>
      <c r="AB121" s="101"/>
      <c r="AC121" s="101"/>
      <c r="AD121" s="101"/>
      <c r="AE121" s="101"/>
      <c r="AF121" s="101"/>
      <c r="AG121" s="101"/>
      <c r="AH121" s="101"/>
      <c r="AI121" s="102"/>
    </row>
    <row r="122" spans="1:35" s="55" customFormat="1" ht="18.75" customHeight="1">
      <c r="A122" s="289" t="str">
        <f>'Mẫu BC việc theo CHV Mẫu 06'!A122:E122</f>
        <v>Đồng Tháp, ngày 06 tháng 3 năm 2019</v>
      </c>
      <c r="B122" s="289"/>
      <c r="C122" s="289"/>
      <c r="D122" s="289"/>
      <c r="E122" s="289"/>
      <c r="F122" s="289"/>
      <c r="G122" s="53"/>
      <c r="H122" s="53"/>
      <c r="I122" s="53"/>
      <c r="J122" s="53"/>
      <c r="K122" s="53"/>
      <c r="L122" s="53"/>
      <c r="M122" s="54"/>
      <c r="N122" s="273" t="str">
        <f>A122</f>
        <v>Đồng Tháp, ngày 06 tháng 3 năm 2019</v>
      </c>
      <c r="O122" s="273"/>
      <c r="P122" s="273"/>
      <c r="Q122" s="273"/>
      <c r="R122" s="273"/>
      <c r="S122" s="273"/>
      <c r="T122" s="273"/>
      <c r="U122" s="188"/>
      <c r="V122" s="87"/>
      <c r="W122" s="87"/>
      <c r="X122" s="87"/>
      <c r="Y122" s="87"/>
      <c r="Z122" s="87"/>
      <c r="AA122" s="87"/>
      <c r="AB122" s="87"/>
      <c r="AC122" s="87"/>
      <c r="AD122" s="87"/>
      <c r="AE122" s="87"/>
      <c r="AF122" s="87"/>
      <c r="AG122" s="87"/>
      <c r="AH122" s="87"/>
      <c r="AI122" s="87"/>
    </row>
    <row r="123" spans="1:35" s="58" customFormat="1" ht="19.5" customHeight="1">
      <c r="A123" s="286" t="s">
        <v>3</v>
      </c>
      <c r="B123" s="286"/>
      <c r="C123" s="286"/>
      <c r="D123" s="286"/>
      <c r="E123" s="286"/>
      <c r="F123" s="57"/>
      <c r="G123" s="57"/>
      <c r="H123" s="57"/>
      <c r="I123" s="57"/>
      <c r="J123" s="57"/>
      <c r="K123" s="57"/>
      <c r="L123" s="57"/>
      <c r="M123" s="57"/>
      <c r="N123" s="272" t="str">
        <f>'Mẫu BC việc theo CHV Mẫu 06'!N123:S123</f>
        <v>KT. CỤC TRƯỞNG</v>
      </c>
      <c r="O123" s="272"/>
      <c r="P123" s="272"/>
      <c r="Q123" s="272"/>
      <c r="R123" s="272"/>
      <c r="S123" s="272"/>
      <c r="T123" s="272"/>
      <c r="U123" s="189"/>
      <c r="V123" s="88"/>
      <c r="W123" s="88"/>
      <c r="X123" s="88"/>
      <c r="Y123" s="88"/>
      <c r="Z123" s="88"/>
      <c r="AA123" s="88"/>
      <c r="AB123" s="88"/>
      <c r="AC123" s="88"/>
      <c r="AD123" s="88"/>
      <c r="AE123" s="88"/>
      <c r="AF123" s="88"/>
      <c r="AG123" s="88"/>
      <c r="AH123" s="88"/>
      <c r="AI123" s="88"/>
    </row>
    <row r="124" spans="1:35" s="56" customFormat="1" ht="18.75">
      <c r="A124" s="158"/>
      <c r="B124" s="271"/>
      <c r="C124" s="271"/>
      <c r="D124" s="271"/>
      <c r="E124" s="59"/>
      <c r="F124" s="59"/>
      <c r="G124" s="59"/>
      <c r="H124" s="59"/>
      <c r="I124" s="59"/>
      <c r="J124" s="59"/>
      <c r="K124" s="59"/>
      <c r="L124" s="59"/>
      <c r="M124" s="59"/>
      <c r="N124" s="272" t="str">
        <f>'Mẫu BC việc theo CHV Mẫu 06'!N124:S124</f>
        <v>PHÓ CỤC TRƯỞNG</v>
      </c>
      <c r="O124" s="272"/>
      <c r="P124" s="272"/>
      <c r="Q124" s="272"/>
      <c r="R124" s="272"/>
      <c r="S124" s="272"/>
      <c r="T124" s="272"/>
      <c r="U124" s="190"/>
      <c r="V124" s="104"/>
      <c r="W124" s="104"/>
      <c r="X124" s="104"/>
      <c r="Y124" s="104"/>
      <c r="Z124" s="104"/>
      <c r="AA124" s="104"/>
      <c r="AB124" s="104"/>
      <c r="AC124" s="104"/>
      <c r="AD124" s="104"/>
      <c r="AE124" s="104"/>
      <c r="AF124" s="104"/>
      <c r="AG124" s="104"/>
      <c r="AH124" s="104"/>
      <c r="AI124" s="104"/>
    </row>
    <row r="125" spans="1:35" s="56" customFormat="1" ht="18.75">
      <c r="A125" s="158"/>
      <c r="B125" s="59"/>
      <c r="C125" s="59"/>
      <c r="D125" s="59"/>
      <c r="E125" s="59"/>
      <c r="F125" s="59"/>
      <c r="G125" s="59"/>
      <c r="H125" s="59"/>
      <c r="I125" s="59"/>
      <c r="J125" s="59"/>
      <c r="K125" s="59"/>
      <c r="L125" s="59"/>
      <c r="M125" s="59"/>
      <c r="N125" s="59"/>
      <c r="O125" s="59"/>
      <c r="P125" s="59"/>
      <c r="Q125" s="59"/>
      <c r="R125" s="59"/>
      <c r="S125" s="59"/>
      <c r="T125" s="59"/>
      <c r="U125" s="190"/>
      <c r="V125" s="104"/>
      <c r="W125" s="104"/>
      <c r="X125" s="104"/>
      <c r="Y125" s="104"/>
      <c r="Z125" s="104"/>
      <c r="AA125" s="104"/>
      <c r="AB125" s="104"/>
      <c r="AC125" s="104"/>
      <c r="AD125" s="104"/>
      <c r="AE125" s="104"/>
      <c r="AF125" s="104"/>
      <c r="AG125" s="104"/>
      <c r="AH125" s="104"/>
      <c r="AI125" s="104"/>
    </row>
    <row r="126" spans="1:35" s="56" customFormat="1" ht="18.75">
      <c r="A126" s="158"/>
      <c r="B126" s="59"/>
      <c r="C126" s="59"/>
      <c r="D126" s="59"/>
      <c r="E126" s="59"/>
      <c r="F126" s="59"/>
      <c r="G126" s="59"/>
      <c r="H126" s="59"/>
      <c r="I126" s="59"/>
      <c r="J126" s="59"/>
      <c r="K126" s="59"/>
      <c r="L126" s="59"/>
      <c r="M126" s="59"/>
      <c r="N126" s="59"/>
      <c r="O126" s="59"/>
      <c r="P126" s="59"/>
      <c r="Q126" s="59"/>
      <c r="R126" s="59"/>
      <c r="S126" s="59"/>
      <c r="T126" s="59"/>
      <c r="U126" s="190"/>
      <c r="V126" s="104"/>
      <c r="W126" s="104"/>
      <c r="X126" s="104"/>
      <c r="Y126" s="104"/>
      <c r="Z126" s="104"/>
      <c r="AA126" s="104"/>
      <c r="AB126" s="104"/>
      <c r="AC126" s="104"/>
      <c r="AD126" s="104"/>
      <c r="AE126" s="104"/>
      <c r="AF126" s="104"/>
      <c r="AG126" s="104"/>
      <c r="AH126" s="104"/>
      <c r="AI126" s="104"/>
    </row>
    <row r="127" spans="1:35" s="56" customFormat="1" ht="18.75">
      <c r="A127" s="158"/>
      <c r="B127" s="59"/>
      <c r="C127" s="59"/>
      <c r="D127" s="59"/>
      <c r="E127" s="59"/>
      <c r="F127" s="59"/>
      <c r="G127" s="59"/>
      <c r="H127" s="59"/>
      <c r="I127" s="59"/>
      <c r="J127" s="59"/>
      <c r="K127" s="59"/>
      <c r="L127" s="59"/>
      <c r="M127" s="59"/>
      <c r="N127" s="59"/>
      <c r="O127" s="59"/>
      <c r="P127" s="59"/>
      <c r="Q127" s="59"/>
      <c r="R127" s="59"/>
      <c r="S127" s="59"/>
      <c r="T127" s="59"/>
      <c r="U127" s="190"/>
      <c r="V127" s="104"/>
      <c r="W127" s="104"/>
      <c r="X127" s="104"/>
      <c r="Y127" s="104"/>
      <c r="Z127" s="104"/>
      <c r="AA127" s="104"/>
      <c r="AB127" s="104"/>
      <c r="AC127" s="104"/>
      <c r="AD127" s="104"/>
      <c r="AE127" s="104"/>
      <c r="AF127" s="104"/>
      <c r="AG127" s="104"/>
      <c r="AH127" s="104"/>
      <c r="AI127" s="104"/>
    </row>
    <row r="128" spans="1:35" s="56" customFormat="1" ht="15.75" customHeight="1">
      <c r="A128" s="159"/>
      <c r="C128" s="60"/>
      <c r="D128" s="60"/>
      <c r="E128" s="60"/>
      <c r="F128" s="60"/>
      <c r="G128" s="60"/>
      <c r="H128" s="60"/>
      <c r="I128" s="60"/>
      <c r="J128" s="60"/>
      <c r="K128" s="60"/>
      <c r="L128" s="60"/>
      <c r="M128" s="60"/>
      <c r="N128" s="60"/>
      <c r="O128" s="60"/>
      <c r="P128" s="60"/>
      <c r="Q128" s="60"/>
      <c r="R128" s="59"/>
      <c r="S128" s="59"/>
      <c r="T128" s="59"/>
      <c r="U128" s="190"/>
      <c r="V128" s="104"/>
      <c r="W128" s="104"/>
      <c r="X128" s="104"/>
      <c r="Y128" s="104"/>
      <c r="Z128" s="104"/>
      <c r="AA128" s="104"/>
      <c r="AB128" s="104"/>
      <c r="AC128" s="104"/>
      <c r="AD128" s="104"/>
      <c r="AE128" s="104"/>
      <c r="AF128" s="104"/>
      <c r="AG128" s="104"/>
      <c r="AH128" s="104"/>
      <c r="AI128" s="104"/>
    </row>
    <row r="129" spans="1:35" s="56" customFormat="1" ht="29.25" customHeight="1">
      <c r="A129" s="271" t="str">
        <f>'Mẫu BC việc theo CHV Mẫu 06'!A134:E134</f>
        <v>Nguyễn Chí Hòa</v>
      </c>
      <c r="B129" s="271"/>
      <c r="C129" s="271"/>
      <c r="D129" s="271"/>
      <c r="E129" s="271"/>
      <c r="F129" s="60"/>
      <c r="G129" s="60"/>
      <c r="H129" s="60"/>
      <c r="I129" s="60"/>
      <c r="J129" s="60"/>
      <c r="K129" s="60"/>
      <c r="L129" s="60"/>
      <c r="M129" s="60"/>
      <c r="N129" s="271" t="str">
        <f>'Mẫu BC việc theo CHV Mẫu 06'!N134:S134</f>
        <v>Vũ Quang Hiện</v>
      </c>
      <c r="O129" s="271"/>
      <c r="P129" s="271"/>
      <c r="Q129" s="271"/>
      <c r="R129" s="271"/>
      <c r="S129" s="271"/>
      <c r="T129" s="271"/>
      <c r="U129" s="190"/>
      <c r="V129" s="104"/>
      <c r="W129" s="104"/>
      <c r="X129" s="104"/>
      <c r="Y129" s="104"/>
      <c r="Z129" s="104"/>
      <c r="AA129" s="104"/>
      <c r="AB129" s="104"/>
      <c r="AC129" s="104"/>
      <c r="AD129" s="104"/>
      <c r="AE129" s="104"/>
      <c r="AF129" s="104"/>
      <c r="AG129" s="104"/>
      <c r="AH129" s="104"/>
      <c r="AI129" s="104"/>
    </row>
    <row r="130" spans="1:35" s="56" customFormat="1" ht="18.75">
      <c r="A130" s="158"/>
      <c r="B130" s="59"/>
      <c r="C130" s="59"/>
      <c r="D130" s="59"/>
      <c r="E130" s="59"/>
      <c r="F130" s="59"/>
      <c r="G130" s="59"/>
      <c r="H130" s="59"/>
      <c r="I130" s="59"/>
      <c r="J130" s="59"/>
      <c r="K130" s="59"/>
      <c r="L130" s="59"/>
      <c r="M130" s="59"/>
      <c r="N130" s="59"/>
      <c r="O130" s="59"/>
      <c r="P130" s="59"/>
      <c r="Q130" s="59"/>
      <c r="R130" s="59"/>
      <c r="S130" s="59"/>
      <c r="T130" s="59"/>
      <c r="U130" s="190"/>
      <c r="V130" s="104"/>
      <c r="W130" s="104"/>
      <c r="X130" s="104"/>
      <c r="Y130" s="104"/>
      <c r="Z130" s="104"/>
      <c r="AA130" s="104"/>
      <c r="AB130" s="104"/>
      <c r="AC130" s="104"/>
      <c r="AD130" s="104"/>
      <c r="AE130" s="104"/>
      <c r="AF130" s="104"/>
      <c r="AG130" s="104"/>
      <c r="AH130" s="104"/>
      <c r="AI130" s="104"/>
    </row>
    <row r="131" spans="1:35" s="56" customFormat="1" ht="18.75">
      <c r="A131" s="158"/>
      <c r="B131" s="59"/>
      <c r="C131" s="59"/>
      <c r="D131" s="59"/>
      <c r="E131" s="59"/>
      <c r="F131" s="59"/>
      <c r="G131" s="59"/>
      <c r="H131" s="59"/>
      <c r="I131" s="59"/>
      <c r="J131" s="59"/>
      <c r="K131" s="59"/>
      <c r="L131" s="59"/>
      <c r="M131" s="59"/>
      <c r="N131" s="59"/>
      <c r="O131" s="59"/>
      <c r="P131" s="59"/>
      <c r="Q131" s="59"/>
      <c r="R131" s="59"/>
      <c r="S131" s="59"/>
      <c r="T131" s="59"/>
      <c r="U131" s="190"/>
      <c r="V131" s="104"/>
      <c r="W131" s="104"/>
      <c r="X131" s="104"/>
      <c r="Y131" s="104"/>
      <c r="Z131" s="104"/>
      <c r="AA131" s="104"/>
      <c r="AB131" s="104"/>
      <c r="AC131" s="104"/>
      <c r="AD131" s="104"/>
      <c r="AE131" s="104"/>
      <c r="AF131" s="104"/>
      <c r="AG131" s="104"/>
      <c r="AH131" s="104"/>
      <c r="AI131" s="104"/>
    </row>
    <row r="132" spans="1:35" s="103" customFormat="1" ht="15.75">
      <c r="A132" s="160"/>
      <c r="B132" s="52"/>
      <c r="C132" s="136"/>
      <c r="D132" s="136"/>
      <c r="E132" s="52"/>
      <c r="F132" s="52"/>
      <c r="G132" s="52"/>
      <c r="H132" s="136"/>
      <c r="I132" s="136"/>
      <c r="J132" s="52"/>
      <c r="K132" s="52"/>
      <c r="L132" s="136"/>
      <c r="M132" s="52"/>
      <c r="N132" s="52"/>
      <c r="O132" s="52"/>
      <c r="P132" s="52"/>
      <c r="Q132" s="52"/>
      <c r="R132" s="52"/>
      <c r="S132" s="136"/>
      <c r="T132" s="136"/>
      <c r="U132" s="187"/>
      <c r="V132" s="101"/>
      <c r="W132" s="101"/>
      <c r="X132" s="101"/>
      <c r="Y132" s="101"/>
      <c r="Z132" s="101"/>
      <c r="AA132" s="101"/>
      <c r="AB132" s="101"/>
      <c r="AC132" s="101"/>
      <c r="AD132" s="101"/>
      <c r="AE132" s="101"/>
      <c r="AF132" s="101"/>
      <c r="AG132" s="101"/>
      <c r="AH132" s="101"/>
      <c r="AI132" s="102"/>
    </row>
    <row r="133" spans="1:35" s="103" customFormat="1" ht="15.75">
      <c r="A133" s="160"/>
      <c r="B133" s="52"/>
      <c r="C133" s="136"/>
      <c r="D133" s="136"/>
      <c r="E133" s="52"/>
      <c r="F133" s="52"/>
      <c r="G133" s="52"/>
      <c r="H133" s="136"/>
      <c r="I133" s="136"/>
      <c r="J133" s="52"/>
      <c r="K133" s="52"/>
      <c r="L133" s="136"/>
      <c r="M133" s="52"/>
      <c r="N133" s="52"/>
      <c r="O133" s="52"/>
      <c r="P133" s="52"/>
      <c r="Q133" s="52"/>
      <c r="R133" s="52"/>
      <c r="S133" s="136"/>
      <c r="T133" s="136"/>
      <c r="U133" s="187"/>
      <c r="V133" s="101"/>
      <c r="W133" s="101"/>
      <c r="X133" s="101"/>
      <c r="Y133" s="101"/>
      <c r="Z133" s="101"/>
      <c r="AA133" s="101"/>
      <c r="AB133" s="101"/>
      <c r="AC133" s="101"/>
      <c r="AD133" s="101"/>
      <c r="AE133" s="101"/>
      <c r="AF133" s="101"/>
      <c r="AG133" s="101"/>
      <c r="AH133" s="101"/>
      <c r="AI133" s="102"/>
    </row>
    <row r="134" spans="1:35" s="103" customFormat="1" ht="15.75">
      <c r="A134" s="160"/>
      <c r="B134" s="52"/>
      <c r="C134" s="136"/>
      <c r="D134" s="136"/>
      <c r="E134" s="52"/>
      <c r="F134" s="52"/>
      <c r="G134" s="52"/>
      <c r="H134" s="136"/>
      <c r="I134" s="136"/>
      <c r="J134" s="52"/>
      <c r="K134" s="52"/>
      <c r="L134" s="136"/>
      <c r="M134" s="52"/>
      <c r="N134" s="52"/>
      <c r="O134" s="52"/>
      <c r="P134" s="52"/>
      <c r="Q134" s="52"/>
      <c r="R134" s="52"/>
      <c r="S134" s="136"/>
      <c r="T134" s="136"/>
      <c r="U134" s="187"/>
      <c r="V134" s="101"/>
      <c r="W134" s="101"/>
      <c r="X134" s="101"/>
      <c r="Y134" s="101"/>
      <c r="Z134" s="101"/>
      <c r="AA134" s="101"/>
      <c r="AB134" s="101"/>
      <c r="AC134" s="101"/>
      <c r="AD134" s="101"/>
      <c r="AE134" s="101"/>
      <c r="AF134" s="101"/>
      <c r="AG134" s="101"/>
      <c r="AH134" s="101"/>
      <c r="AI134" s="102"/>
    </row>
    <row r="135" spans="1:35" s="103" customFormat="1" ht="15.75">
      <c r="A135" s="160"/>
      <c r="B135" s="52"/>
      <c r="C135" s="136"/>
      <c r="D135" s="136"/>
      <c r="E135" s="52"/>
      <c r="F135" s="52"/>
      <c r="G135" s="52"/>
      <c r="H135" s="136"/>
      <c r="I135" s="136"/>
      <c r="J135" s="52"/>
      <c r="K135" s="52"/>
      <c r="L135" s="136"/>
      <c r="M135" s="52"/>
      <c r="N135" s="52"/>
      <c r="O135" s="52"/>
      <c r="P135" s="52"/>
      <c r="Q135" s="52"/>
      <c r="R135" s="52"/>
      <c r="S135" s="136"/>
      <c r="T135" s="136"/>
      <c r="U135" s="187"/>
      <c r="V135" s="101"/>
      <c r="W135" s="101"/>
      <c r="X135" s="101"/>
      <c r="Y135" s="101"/>
      <c r="Z135" s="101"/>
      <c r="AA135" s="101"/>
      <c r="AB135" s="101"/>
      <c r="AC135" s="101"/>
      <c r="AD135" s="101"/>
      <c r="AE135" s="101"/>
      <c r="AF135" s="101"/>
      <c r="AG135" s="101"/>
      <c r="AH135" s="101"/>
      <c r="AI135" s="102"/>
    </row>
    <row r="136" spans="1:35" s="103" customFormat="1" ht="15.75">
      <c r="A136" s="160"/>
      <c r="B136" s="52"/>
      <c r="C136" s="136"/>
      <c r="D136" s="136"/>
      <c r="E136" s="52"/>
      <c r="F136" s="52"/>
      <c r="G136" s="52"/>
      <c r="H136" s="136"/>
      <c r="I136" s="136"/>
      <c r="J136" s="52"/>
      <c r="K136" s="52"/>
      <c r="L136" s="136"/>
      <c r="M136" s="52"/>
      <c r="N136" s="52"/>
      <c r="O136" s="52"/>
      <c r="P136" s="52"/>
      <c r="Q136" s="52"/>
      <c r="R136" s="52"/>
      <c r="S136" s="136"/>
      <c r="T136" s="136"/>
      <c r="U136" s="187"/>
      <c r="V136" s="101"/>
      <c r="W136" s="101"/>
      <c r="X136" s="101"/>
      <c r="Y136" s="101"/>
      <c r="Z136" s="101"/>
      <c r="AA136" s="101"/>
      <c r="AB136" s="101"/>
      <c r="AC136" s="101"/>
      <c r="AD136" s="101"/>
      <c r="AE136" s="101"/>
      <c r="AF136" s="101"/>
      <c r="AG136" s="101"/>
      <c r="AH136" s="101"/>
      <c r="AI136" s="102"/>
    </row>
    <row r="137" spans="1:35" s="103" customFormat="1" ht="15.75">
      <c r="A137" s="160"/>
      <c r="B137" s="52"/>
      <c r="C137" s="136"/>
      <c r="D137" s="136"/>
      <c r="E137" s="52"/>
      <c r="F137" s="52"/>
      <c r="G137" s="52"/>
      <c r="H137" s="136"/>
      <c r="I137" s="136"/>
      <c r="J137" s="52"/>
      <c r="K137" s="52"/>
      <c r="L137" s="136"/>
      <c r="M137" s="52"/>
      <c r="N137" s="52"/>
      <c r="O137" s="52"/>
      <c r="P137" s="52"/>
      <c r="Q137" s="52"/>
      <c r="R137" s="52"/>
      <c r="S137" s="136"/>
      <c r="T137" s="136"/>
      <c r="U137" s="187"/>
      <c r="V137" s="101"/>
      <c r="W137" s="101"/>
      <c r="X137" s="101"/>
      <c r="Y137" s="101"/>
      <c r="Z137" s="101"/>
      <c r="AA137" s="101"/>
      <c r="AB137" s="101"/>
      <c r="AC137" s="101"/>
      <c r="AD137" s="101"/>
      <c r="AE137" s="101"/>
      <c r="AF137" s="101"/>
      <c r="AG137" s="101"/>
      <c r="AH137" s="101"/>
      <c r="AI137" s="102"/>
    </row>
    <row r="138" spans="1:35" s="103" customFormat="1" ht="15.75">
      <c r="A138" s="160"/>
      <c r="B138" s="52"/>
      <c r="C138" s="136"/>
      <c r="D138" s="136"/>
      <c r="E138" s="52"/>
      <c r="F138" s="52"/>
      <c r="G138" s="52"/>
      <c r="H138" s="136"/>
      <c r="I138" s="136"/>
      <c r="J138" s="52"/>
      <c r="K138" s="52"/>
      <c r="L138" s="136"/>
      <c r="M138" s="52"/>
      <c r="N138" s="52"/>
      <c r="O138" s="52"/>
      <c r="P138" s="52"/>
      <c r="Q138" s="52"/>
      <c r="R138" s="52"/>
      <c r="S138" s="136"/>
      <c r="T138" s="136"/>
      <c r="U138" s="187"/>
      <c r="V138" s="101"/>
      <c r="W138" s="101"/>
      <c r="X138" s="101"/>
      <c r="Y138" s="101"/>
      <c r="Z138" s="101"/>
      <c r="AA138" s="101"/>
      <c r="AB138" s="101"/>
      <c r="AC138" s="101"/>
      <c r="AD138" s="101"/>
      <c r="AE138" s="101"/>
      <c r="AF138" s="101"/>
      <c r="AG138" s="101"/>
      <c r="AH138" s="101"/>
      <c r="AI138" s="102"/>
    </row>
    <row r="139" spans="1:35" s="103" customFormat="1" ht="15.75">
      <c r="A139" s="160"/>
      <c r="B139" s="52"/>
      <c r="C139" s="136"/>
      <c r="D139" s="136"/>
      <c r="E139" s="52"/>
      <c r="F139" s="52"/>
      <c r="G139" s="52"/>
      <c r="H139" s="136"/>
      <c r="I139" s="136"/>
      <c r="J139" s="52"/>
      <c r="K139" s="52"/>
      <c r="L139" s="136"/>
      <c r="M139" s="52"/>
      <c r="N139" s="52"/>
      <c r="O139" s="52"/>
      <c r="P139" s="52"/>
      <c r="Q139" s="52"/>
      <c r="R139" s="52"/>
      <c r="S139" s="136"/>
      <c r="T139" s="136"/>
      <c r="U139" s="187"/>
      <c r="V139" s="101"/>
      <c r="W139" s="101"/>
      <c r="X139" s="101"/>
      <c r="Y139" s="101"/>
      <c r="Z139" s="101"/>
      <c r="AA139" s="101"/>
      <c r="AB139" s="101"/>
      <c r="AC139" s="101"/>
      <c r="AD139" s="101"/>
      <c r="AE139" s="101"/>
      <c r="AF139" s="101"/>
      <c r="AG139" s="101"/>
      <c r="AH139" s="101"/>
      <c r="AI139" s="102"/>
    </row>
    <row r="140" spans="1:35" s="103" customFormat="1" ht="15.75">
      <c r="A140" s="160"/>
      <c r="B140" s="52"/>
      <c r="C140" s="136"/>
      <c r="D140" s="136"/>
      <c r="E140" s="52"/>
      <c r="F140" s="52"/>
      <c r="G140" s="52"/>
      <c r="H140" s="136"/>
      <c r="I140" s="136"/>
      <c r="J140" s="52"/>
      <c r="K140" s="52"/>
      <c r="L140" s="136"/>
      <c r="M140" s="52"/>
      <c r="N140" s="52"/>
      <c r="O140" s="52"/>
      <c r="P140" s="52"/>
      <c r="Q140" s="52"/>
      <c r="R140" s="52"/>
      <c r="S140" s="136"/>
      <c r="T140" s="136"/>
      <c r="U140" s="187"/>
      <c r="V140" s="101"/>
      <c r="W140" s="101"/>
      <c r="X140" s="101"/>
      <c r="Y140" s="101"/>
      <c r="Z140" s="101"/>
      <c r="AA140" s="101"/>
      <c r="AB140" s="101"/>
      <c r="AC140" s="101"/>
      <c r="AD140" s="101"/>
      <c r="AE140" s="101"/>
      <c r="AF140" s="101"/>
      <c r="AG140" s="101"/>
      <c r="AH140" s="101"/>
      <c r="AI140" s="102"/>
    </row>
    <row r="141" spans="1:35" s="103" customFormat="1" ht="15.75">
      <c r="A141" s="160"/>
      <c r="B141" s="52"/>
      <c r="C141" s="136"/>
      <c r="D141" s="136"/>
      <c r="E141" s="52"/>
      <c r="F141" s="52"/>
      <c r="G141" s="52"/>
      <c r="H141" s="136"/>
      <c r="I141" s="136"/>
      <c r="J141" s="52"/>
      <c r="K141" s="52"/>
      <c r="L141" s="136"/>
      <c r="M141" s="52"/>
      <c r="N141" s="52"/>
      <c r="O141" s="52"/>
      <c r="P141" s="52"/>
      <c r="Q141" s="52"/>
      <c r="R141" s="52"/>
      <c r="S141" s="136"/>
      <c r="T141" s="136"/>
      <c r="U141" s="187"/>
      <c r="V141" s="101"/>
      <c r="W141" s="101"/>
      <c r="X141" s="101"/>
      <c r="Y141" s="101"/>
      <c r="Z141" s="101"/>
      <c r="AA141" s="101"/>
      <c r="AB141" s="101"/>
      <c r="AC141" s="101"/>
      <c r="AD141" s="101"/>
      <c r="AE141" s="101"/>
      <c r="AF141" s="101"/>
      <c r="AG141" s="101"/>
      <c r="AH141" s="101"/>
      <c r="AI141" s="102"/>
    </row>
    <row r="142" spans="1:35" s="103" customFormat="1" ht="15.75">
      <c r="A142" s="160"/>
      <c r="B142" s="52"/>
      <c r="C142" s="136"/>
      <c r="D142" s="136"/>
      <c r="E142" s="52"/>
      <c r="F142" s="52"/>
      <c r="G142" s="52"/>
      <c r="H142" s="136"/>
      <c r="I142" s="136"/>
      <c r="J142" s="52"/>
      <c r="K142" s="52"/>
      <c r="L142" s="136"/>
      <c r="M142" s="52"/>
      <c r="N142" s="52"/>
      <c r="O142" s="52"/>
      <c r="P142" s="52"/>
      <c r="Q142" s="52"/>
      <c r="R142" s="52"/>
      <c r="S142" s="136"/>
      <c r="T142" s="136"/>
      <c r="U142" s="187"/>
      <c r="V142" s="101"/>
      <c r="W142" s="101"/>
      <c r="X142" s="101"/>
      <c r="Y142" s="101"/>
      <c r="Z142" s="101"/>
      <c r="AA142" s="101"/>
      <c r="AB142" s="101"/>
      <c r="AC142" s="101"/>
      <c r="AD142" s="101"/>
      <c r="AE142" s="101"/>
      <c r="AF142" s="101"/>
      <c r="AG142" s="101"/>
      <c r="AH142" s="101"/>
      <c r="AI142" s="102"/>
    </row>
    <row r="143" spans="1:35" s="103" customFormat="1" ht="15.75">
      <c r="A143" s="160"/>
      <c r="B143" s="52"/>
      <c r="C143" s="136"/>
      <c r="D143" s="136"/>
      <c r="E143" s="52"/>
      <c r="F143" s="52"/>
      <c r="G143" s="52"/>
      <c r="H143" s="136"/>
      <c r="I143" s="136"/>
      <c r="J143" s="52"/>
      <c r="K143" s="52"/>
      <c r="L143" s="136"/>
      <c r="M143" s="52"/>
      <c r="N143" s="52"/>
      <c r="O143" s="52"/>
      <c r="P143" s="52"/>
      <c r="Q143" s="52"/>
      <c r="R143" s="52"/>
      <c r="S143" s="136"/>
      <c r="T143" s="136"/>
      <c r="U143" s="187"/>
      <c r="V143" s="101"/>
      <c r="W143" s="101"/>
      <c r="X143" s="101"/>
      <c r="Y143" s="101"/>
      <c r="Z143" s="101"/>
      <c r="AA143" s="101"/>
      <c r="AB143" s="101"/>
      <c r="AC143" s="101"/>
      <c r="AD143" s="101"/>
      <c r="AE143" s="101"/>
      <c r="AF143" s="101"/>
      <c r="AG143" s="101"/>
      <c r="AH143" s="101"/>
      <c r="AI143" s="102"/>
    </row>
    <row r="144" spans="1:35" s="103" customFormat="1" ht="15.75">
      <c r="A144" s="160"/>
      <c r="B144" s="52"/>
      <c r="C144" s="136"/>
      <c r="D144" s="136"/>
      <c r="E144" s="52"/>
      <c r="F144" s="52"/>
      <c r="G144" s="52"/>
      <c r="H144" s="136"/>
      <c r="I144" s="136"/>
      <c r="J144" s="52"/>
      <c r="K144" s="52"/>
      <c r="L144" s="136"/>
      <c r="M144" s="52"/>
      <c r="N144" s="52"/>
      <c r="O144" s="52"/>
      <c r="P144" s="52"/>
      <c r="Q144" s="52"/>
      <c r="R144" s="52"/>
      <c r="S144" s="136"/>
      <c r="T144" s="136"/>
      <c r="U144" s="187"/>
      <c r="V144" s="101"/>
      <c r="W144" s="101"/>
      <c r="X144" s="101"/>
      <c r="Y144" s="101"/>
      <c r="Z144" s="101"/>
      <c r="AA144" s="101"/>
      <c r="AB144" s="101"/>
      <c r="AC144" s="101"/>
      <c r="AD144" s="101"/>
      <c r="AE144" s="101"/>
      <c r="AF144" s="101"/>
      <c r="AG144" s="101"/>
      <c r="AH144" s="101"/>
      <c r="AI144" s="102"/>
    </row>
    <row r="145" spans="1:35" s="103" customFormat="1" ht="15.75">
      <c r="A145" s="160"/>
      <c r="B145" s="52"/>
      <c r="C145" s="136"/>
      <c r="D145" s="136"/>
      <c r="E145" s="52"/>
      <c r="F145" s="52"/>
      <c r="G145" s="52"/>
      <c r="H145" s="136"/>
      <c r="I145" s="136"/>
      <c r="J145" s="52"/>
      <c r="K145" s="52"/>
      <c r="L145" s="136"/>
      <c r="M145" s="52"/>
      <c r="N145" s="52"/>
      <c r="O145" s="52"/>
      <c r="P145" s="52"/>
      <c r="Q145" s="52"/>
      <c r="R145" s="52"/>
      <c r="S145" s="136"/>
      <c r="T145" s="136"/>
      <c r="U145" s="187"/>
      <c r="V145" s="101"/>
      <c r="W145" s="101"/>
      <c r="X145" s="101"/>
      <c r="Y145" s="101"/>
      <c r="Z145" s="101"/>
      <c r="AA145" s="101"/>
      <c r="AB145" s="101"/>
      <c r="AC145" s="101"/>
      <c r="AD145" s="101"/>
      <c r="AE145" s="101"/>
      <c r="AF145" s="101"/>
      <c r="AG145" s="101"/>
      <c r="AH145" s="101"/>
      <c r="AI145" s="102"/>
    </row>
    <row r="146" spans="1:35" s="103" customFormat="1" ht="15.75">
      <c r="A146" s="160"/>
      <c r="B146" s="52"/>
      <c r="C146" s="136"/>
      <c r="D146" s="136"/>
      <c r="E146" s="52"/>
      <c r="F146" s="52"/>
      <c r="G146" s="52"/>
      <c r="H146" s="136"/>
      <c r="I146" s="136"/>
      <c r="J146" s="52"/>
      <c r="K146" s="52"/>
      <c r="L146" s="136"/>
      <c r="M146" s="52"/>
      <c r="N146" s="52"/>
      <c r="O146" s="52"/>
      <c r="P146" s="52"/>
      <c r="Q146" s="52"/>
      <c r="R146" s="52"/>
      <c r="S146" s="136"/>
      <c r="T146" s="136"/>
      <c r="U146" s="187"/>
      <c r="V146" s="101"/>
      <c r="W146" s="101"/>
      <c r="X146" s="101"/>
      <c r="Y146" s="101"/>
      <c r="Z146" s="101"/>
      <c r="AA146" s="101"/>
      <c r="AB146" s="101"/>
      <c r="AC146" s="101"/>
      <c r="AD146" s="101"/>
      <c r="AE146" s="101"/>
      <c r="AF146" s="101"/>
      <c r="AG146" s="101"/>
      <c r="AH146" s="101"/>
      <c r="AI146" s="102"/>
    </row>
    <row r="147" spans="1:35" s="103" customFormat="1" ht="15.75">
      <c r="A147" s="160"/>
      <c r="B147" s="52"/>
      <c r="C147" s="136"/>
      <c r="D147" s="136"/>
      <c r="E147" s="52"/>
      <c r="F147" s="52"/>
      <c r="G147" s="52"/>
      <c r="H147" s="136"/>
      <c r="I147" s="136"/>
      <c r="J147" s="52"/>
      <c r="K147" s="52"/>
      <c r="L147" s="136"/>
      <c r="M147" s="52"/>
      <c r="N147" s="52"/>
      <c r="O147" s="52"/>
      <c r="P147" s="52"/>
      <c r="Q147" s="52"/>
      <c r="R147" s="52"/>
      <c r="S147" s="136"/>
      <c r="T147" s="136"/>
      <c r="U147" s="187"/>
      <c r="V147" s="101"/>
      <c r="W147" s="101"/>
      <c r="X147" s="101"/>
      <c r="Y147" s="101"/>
      <c r="Z147" s="101"/>
      <c r="AA147" s="101"/>
      <c r="AB147" s="101"/>
      <c r="AC147" s="101"/>
      <c r="AD147" s="101"/>
      <c r="AE147" s="101"/>
      <c r="AF147" s="101"/>
      <c r="AG147" s="101"/>
      <c r="AH147" s="101"/>
      <c r="AI147" s="102"/>
    </row>
    <row r="148" spans="1:35" s="103" customFormat="1" ht="15.75">
      <c r="A148" s="160"/>
      <c r="B148" s="52"/>
      <c r="C148" s="136"/>
      <c r="D148" s="136"/>
      <c r="E148" s="52"/>
      <c r="F148" s="52"/>
      <c r="G148" s="52"/>
      <c r="H148" s="136"/>
      <c r="I148" s="136"/>
      <c r="J148" s="52"/>
      <c r="K148" s="52"/>
      <c r="L148" s="136"/>
      <c r="M148" s="52"/>
      <c r="N148" s="52"/>
      <c r="O148" s="52"/>
      <c r="P148" s="52"/>
      <c r="Q148" s="52"/>
      <c r="R148" s="52"/>
      <c r="S148" s="136"/>
      <c r="T148" s="136"/>
      <c r="U148" s="187"/>
      <c r="V148" s="101"/>
      <c r="W148" s="101"/>
      <c r="X148" s="101"/>
      <c r="Y148" s="101"/>
      <c r="Z148" s="101"/>
      <c r="AA148" s="101"/>
      <c r="AB148" s="101"/>
      <c r="AC148" s="101"/>
      <c r="AD148" s="101"/>
      <c r="AE148" s="101"/>
      <c r="AF148" s="101"/>
      <c r="AG148" s="101"/>
      <c r="AH148" s="101"/>
      <c r="AI148" s="102"/>
    </row>
    <row r="149" spans="1:35" s="103" customFormat="1" ht="15.75">
      <c r="A149" s="160"/>
      <c r="B149" s="52"/>
      <c r="C149" s="136"/>
      <c r="D149" s="136"/>
      <c r="E149" s="52"/>
      <c r="F149" s="52"/>
      <c r="G149" s="52"/>
      <c r="H149" s="136"/>
      <c r="I149" s="136"/>
      <c r="J149" s="52"/>
      <c r="K149" s="52"/>
      <c r="L149" s="136"/>
      <c r="M149" s="52"/>
      <c r="N149" s="52"/>
      <c r="O149" s="52"/>
      <c r="P149" s="52"/>
      <c r="Q149" s="52"/>
      <c r="R149" s="52"/>
      <c r="S149" s="136"/>
      <c r="T149" s="136"/>
      <c r="U149" s="187"/>
      <c r="V149" s="101"/>
      <c r="W149" s="101"/>
      <c r="X149" s="101"/>
      <c r="Y149" s="101"/>
      <c r="Z149" s="101"/>
      <c r="AA149" s="101"/>
      <c r="AB149" s="101"/>
      <c r="AC149" s="101"/>
      <c r="AD149" s="101"/>
      <c r="AE149" s="101"/>
      <c r="AF149" s="101"/>
      <c r="AG149" s="101"/>
      <c r="AH149" s="101"/>
      <c r="AI149" s="102"/>
    </row>
    <row r="150" spans="1:35" s="103" customFormat="1" ht="15.75">
      <c r="A150" s="160"/>
      <c r="B150" s="52"/>
      <c r="C150" s="136"/>
      <c r="D150" s="136"/>
      <c r="E150" s="52"/>
      <c r="F150" s="52"/>
      <c r="G150" s="52"/>
      <c r="H150" s="136"/>
      <c r="I150" s="136"/>
      <c r="J150" s="52"/>
      <c r="K150" s="52"/>
      <c r="L150" s="136"/>
      <c r="M150" s="52"/>
      <c r="N150" s="52"/>
      <c r="O150" s="52"/>
      <c r="P150" s="52"/>
      <c r="Q150" s="52"/>
      <c r="R150" s="52"/>
      <c r="S150" s="136"/>
      <c r="T150" s="136"/>
      <c r="U150" s="187"/>
      <c r="V150" s="101"/>
      <c r="W150" s="101"/>
      <c r="X150" s="101"/>
      <c r="Y150" s="101"/>
      <c r="Z150" s="101"/>
      <c r="AA150" s="101"/>
      <c r="AB150" s="101"/>
      <c r="AC150" s="101"/>
      <c r="AD150" s="101"/>
      <c r="AE150" s="101"/>
      <c r="AF150" s="101"/>
      <c r="AG150" s="101"/>
      <c r="AH150" s="101"/>
      <c r="AI150" s="102"/>
    </row>
    <row r="151" spans="1:35" s="103" customFormat="1" ht="15.75">
      <c r="A151" s="160"/>
      <c r="B151" s="52"/>
      <c r="C151" s="136"/>
      <c r="D151" s="136"/>
      <c r="E151" s="52"/>
      <c r="F151" s="52"/>
      <c r="G151" s="52"/>
      <c r="H151" s="136"/>
      <c r="I151" s="136"/>
      <c r="J151" s="52"/>
      <c r="K151" s="52"/>
      <c r="L151" s="136"/>
      <c r="M151" s="52"/>
      <c r="N151" s="52"/>
      <c r="O151" s="52"/>
      <c r="P151" s="52"/>
      <c r="Q151" s="52"/>
      <c r="R151" s="52"/>
      <c r="S151" s="136"/>
      <c r="T151" s="136"/>
      <c r="U151" s="187"/>
      <c r="V151" s="101"/>
      <c r="W151" s="101"/>
      <c r="X151" s="101"/>
      <c r="Y151" s="101"/>
      <c r="Z151" s="101"/>
      <c r="AA151" s="101"/>
      <c r="AB151" s="101"/>
      <c r="AC151" s="101"/>
      <c r="AD151" s="101"/>
      <c r="AE151" s="101"/>
      <c r="AF151" s="101"/>
      <c r="AG151" s="101"/>
      <c r="AH151" s="101"/>
      <c r="AI151" s="102"/>
    </row>
    <row r="152" spans="1:35" s="103" customFormat="1" ht="15.75">
      <c r="A152" s="160"/>
      <c r="B152" s="52"/>
      <c r="C152" s="136"/>
      <c r="D152" s="136"/>
      <c r="E152" s="52"/>
      <c r="F152" s="52"/>
      <c r="G152" s="52"/>
      <c r="H152" s="136"/>
      <c r="I152" s="136"/>
      <c r="J152" s="52"/>
      <c r="K152" s="52"/>
      <c r="L152" s="136"/>
      <c r="M152" s="52"/>
      <c r="N152" s="52"/>
      <c r="O152" s="52"/>
      <c r="P152" s="52"/>
      <c r="Q152" s="52"/>
      <c r="R152" s="52"/>
      <c r="S152" s="136"/>
      <c r="T152" s="136"/>
      <c r="U152" s="187"/>
      <c r="V152" s="101"/>
      <c r="W152" s="101"/>
      <c r="X152" s="101"/>
      <c r="Y152" s="101"/>
      <c r="Z152" s="101"/>
      <c r="AA152" s="101"/>
      <c r="AB152" s="101"/>
      <c r="AC152" s="101"/>
      <c r="AD152" s="101"/>
      <c r="AE152" s="101"/>
      <c r="AF152" s="101"/>
      <c r="AG152" s="101"/>
      <c r="AH152" s="101"/>
      <c r="AI152" s="102"/>
    </row>
    <row r="153" spans="1:35" s="103" customFormat="1" ht="15.75">
      <c r="A153" s="160"/>
      <c r="B153" s="52"/>
      <c r="C153" s="136"/>
      <c r="D153" s="136"/>
      <c r="E153" s="52"/>
      <c r="F153" s="52"/>
      <c r="G153" s="52"/>
      <c r="H153" s="136"/>
      <c r="I153" s="136"/>
      <c r="J153" s="52"/>
      <c r="K153" s="52"/>
      <c r="L153" s="136"/>
      <c r="M153" s="52"/>
      <c r="N153" s="52"/>
      <c r="O153" s="52"/>
      <c r="P153" s="52"/>
      <c r="Q153" s="52"/>
      <c r="R153" s="52"/>
      <c r="S153" s="136"/>
      <c r="T153" s="136"/>
      <c r="U153" s="187"/>
      <c r="V153" s="101"/>
      <c r="W153" s="101"/>
      <c r="X153" s="101"/>
      <c r="Y153" s="101"/>
      <c r="Z153" s="101"/>
      <c r="AA153" s="101"/>
      <c r="AB153" s="101"/>
      <c r="AC153" s="101"/>
      <c r="AD153" s="101"/>
      <c r="AE153" s="101"/>
      <c r="AF153" s="101"/>
      <c r="AG153" s="101"/>
      <c r="AH153" s="101"/>
      <c r="AI153" s="102"/>
    </row>
    <row r="154" spans="1:35" s="103" customFormat="1" ht="15.75">
      <c r="A154" s="160"/>
      <c r="B154" s="52"/>
      <c r="C154" s="136"/>
      <c r="D154" s="136"/>
      <c r="E154" s="52"/>
      <c r="F154" s="52"/>
      <c r="G154" s="52"/>
      <c r="H154" s="136"/>
      <c r="I154" s="136"/>
      <c r="J154" s="52"/>
      <c r="K154" s="52"/>
      <c r="L154" s="136"/>
      <c r="M154" s="52"/>
      <c r="N154" s="52"/>
      <c r="O154" s="52"/>
      <c r="P154" s="52"/>
      <c r="Q154" s="52"/>
      <c r="R154" s="52"/>
      <c r="S154" s="136"/>
      <c r="T154" s="136"/>
      <c r="U154" s="187"/>
      <c r="V154" s="101"/>
      <c r="W154" s="101"/>
      <c r="X154" s="101"/>
      <c r="Y154" s="101"/>
      <c r="Z154" s="101"/>
      <c r="AA154" s="101"/>
      <c r="AB154" s="101"/>
      <c r="AC154" s="101"/>
      <c r="AD154" s="101"/>
      <c r="AE154" s="101"/>
      <c r="AF154" s="101"/>
      <c r="AG154" s="101"/>
      <c r="AH154" s="101"/>
      <c r="AI154" s="102"/>
    </row>
    <row r="155" spans="1:35" s="103" customFormat="1" ht="15.75">
      <c r="A155" s="160"/>
      <c r="B155" s="52"/>
      <c r="C155" s="136"/>
      <c r="D155" s="136"/>
      <c r="E155" s="52"/>
      <c r="F155" s="52"/>
      <c r="G155" s="52"/>
      <c r="H155" s="136"/>
      <c r="I155" s="136"/>
      <c r="J155" s="52"/>
      <c r="K155" s="52"/>
      <c r="L155" s="136"/>
      <c r="M155" s="52"/>
      <c r="N155" s="52"/>
      <c r="O155" s="52"/>
      <c r="P155" s="52"/>
      <c r="Q155" s="52"/>
      <c r="R155" s="52"/>
      <c r="S155" s="136"/>
      <c r="T155" s="136"/>
      <c r="U155" s="187"/>
      <c r="V155" s="101"/>
      <c r="W155" s="101"/>
      <c r="X155" s="101"/>
      <c r="Y155" s="101"/>
      <c r="Z155" s="101"/>
      <c r="AA155" s="101"/>
      <c r="AB155" s="101"/>
      <c r="AC155" s="101"/>
      <c r="AD155" s="101"/>
      <c r="AE155" s="101"/>
      <c r="AF155" s="101"/>
      <c r="AG155" s="101"/>
      <c r="AH155" s="101"/>
      <c r="AI155" s="102"/>
    </row>
    <row r="156" spans="1:35" s="103" customFormat="1" ht="15.75">
      <c r="A156" s="160"/>
      <c r="B156" s="52"/>
      <c r="C156" s="136"/>
      <c r="D156" s="136"/>
      <c r="E156" s="52"/>
      <c r="F156" s="52"/>
      <c r="G156" s="52"/>
      <c r="H156" s="136"/>
      <c r="I156" s="136"/>
      <c r="J156" s="52"/>
      <c r="K156" s="52"/>
      <c r="L156" s="136"/>
      <c r="M156" s="52"/>
      <c r="N156" s="52"/>
      <c r="O156" s="52"/>
      <c r="P156" s="52"/>
      <c r="Q156" s="52"/>
      <c r="R156" s="52"/>
      <c r="S156" s="136"/>
      <c r="T156" s="136"/>
      <c r="U156" s="187"/>
      <c r="V156" s="101"/>
      <c r="W156" s="101"/>
      <c r="X156" s="101"/>
      <c r="Y156" s="101"/>
      <c r="Z156" s="101"/>
      <c r="AA156" s="101"/>
      <c r="AB156" s="101"/>
      <c r="AC156" s="101"/>
      <c r="AD156" s="101"/>
      <c r="AE156" s="101"/>
      <c r="AF156" s="101"/>
      <c r="AG156" s="101"/>
      <c r="AH156" s="101"/>
      <c r="AI156" s="102"/>
    </row>
    <row r="157" spans="1:35" s="103" customFormat="1" ht="15.75">
      <c r="A157" s="160"/>
      <c r="B157" s="52"/>
      <c r="C157" s="136"/>
      <c r="D157" s="136"/>
      <c r="E157" s="52"/>
      <c r="F157" s="52"/>
      <c r="G157" s="52"/>
      <c r="H157" s="136"/>
      <c r="I157" s="136"/>
      <c r="J157" s="52"/>
      <c r="K157" s="52"/>
      <c r="L157" s="136"/>
      <c r="M157" s="52"/>
      <c r="N157" s="52"/>
      <c r="O157" s="52"/>
      <c r="P157" s="52"/>
      <c r="Q157" s="52"/>
      <c r="R157" s="52"/>
      <c r="S157" s="136"/>
      <c r="T157" s="136"/>
      <c r="U157" s="187"/>
      <c r="V157" s="101"/>
      <c r="W157" s="101"/>
      <c r="X157" s="101"/>
      <c r="Y157" s="101"/>
      <c r="Z157" s="101"/>
      <c r="AA157" s="101"/>
      <c r="AB157" s="101"/>
      <c r="AC157" s="101"/>
      <c r="AD157" s="101"/>
      <c r="AE157" s="101"/>
      <c r="AF157" s="101"/>
      <c r="AG157" s="101"/>
      <c r="AH157" s="101"/>
      <c r="AI157" s="102"/>
    </row>
    <row r="158" spans="1:35" s="103" customFormat="1" ht="15.75">
      <c r="A158" s="160"/>
      <c r="B158" s="52"/>
      <c r="C158" s="136"/>
      <c r="D158" s="136"/>
      <c r="E158" s="52"/>
      <c r="F158" s="52"/>
      <c r="G158" s="52"/>
      <c r="H158" s="136"/>
      <c r="I158" s="136"/>
      <c r="J158" s="52"/>
      <c r="K158" s="52"/>
      <c r="L158" s="136"/>
      <c r="M158" s="52"/>
      <c r="N158" s="52"/>
      <c r="O158" s="52"/>
      <c r="P158" s="52"/>
      <c r="Q158" s="52"/>
      <c r="R158" s="52"/>
      <c r="S158" s="136"/>
      <c r="T158" s="136"/>
      <c r="U158" s="187"/>
      <c r="V158" s="101"/>
      <c r="W158" s="101"/>
      <c r="X158" s="101"/>
      <c r="Y158" s="101"/>
      <c r="Z158" s="101"/>
      <c r="AA158" s="101"/>
      <c r="AB158" s="101"/>
      <c r="AC158" s="101"/>
      <c r="AD158" s="101"/>
      <c r="AE158" s="101"/>
      <c r="AF158" s="101"/>
      <c r="AG158" s="101"/>
      <c r="AH158" s="101"/>
      <c r="AI158" s="102"/>
    </row>
    <row r="159" spans="1:35" s="103" customFormat="1" ht="15.75">
      <c r="A159" s="160"/>
      <c r="B159" s="52"/>
      <c r="C159" s="136"/>
      <c r="D159" s="136"/>
      <c r="E159" s="52"/>
      <c r="F159" s="52"/>
      <c r="G159" s="52"/>
      <c r="H159" s="136"/>
      <c r="I159" s="136"/>
      <c r="J159" s="52"/>
      <c r="K159" s="52"/>
      <c r="L159" s="136"/>
      <c r="M159" s="52"/>
      <c r="N159" s="52"/>
      <c r="O159" s="52"/>
      <c r="P159" s="52"/>
      <c r="Q159" s="52"/>
      <c r="R159" s="52"/>
      <c r="S159" s="136"/>
      <c r="T159" s="136"/>
      <c r="U159" s="187"/>
      <c r="V159" s="101"/>
      <c r="W159" s="101"/>
      <c r="X159" s="101"/>
      <c r="Y159" s="101"/>
      <c r="Z159" s="101"/>
      <c r="AA159" s="101"/>
      <c r="AB159" s="101"/>
      <c r="AC159" s="101"/>
      <c r="AD159" s="101"/>
      <c r="AE159" s="101"/>
      <c r="AF159" s="101"/>
      <c r="AG159" s="101"/>
      <c r="AH159" s="101"/>
      <c r="AI159" s="102"/>
    </row>
    <row r="160" spans="1:35" s="103" customFormat="1" ht="15.75">
      <c r="A160" s="160"/>
      <c r="B160" s="52"/>
      <c r="C160" s="136"/>
      <c r="D160" s="136"/>
      <c r="E160" s="52"/>
      <c r="F160" s="52"/>
      <c r="G160" s="52"/>
      <c r="H160" s="136"/>
      <c r="I160" s="136"/>
      <c r="J160" s="52"/>
      <c r="K160" s="52"/>
      <c r="L160" s="136"/>
      <c r="M160" s="52"/>
      <c r="N160" s="52"/>
      <c r="O160" s="52"/>
      <c r="P160" s="52"/>
      <c r="Q160" s="52"/>
      <c r="R160" s="52"/>
      <c r="S160" s="136"/>
      <c r="T160" s="136"/>
      <c r="U160" s="187"/>
      <c r="V160" s="101"/>
      <c r="W160" s="101"/>
      <c r="X160" s="101"/>
      <c r="Y160" s="101"/>
      <c r="Z160" s="101"/>
      <c r="AA160" s="101"/>
      <c r="AB160" s="101"/>
      <c r="AC160" s="101"/>
      <c r="AD160" s="101"/>
      <c r="AE160" s="101"/>
      <c r="AF160" s="101"/>
      <c r="AG160" s="101"/>
      <c r="AH160" s="101"/>
      <c r="AI160" s="102"/>
    </row>
    <row r="161" spans="1:35" s="103" customFormat="1" ht="15.75">
      <c r="A161" s="160"/>
      <c r="B161" s="52"/>
      <c r="C161" s="136"/>
      <c r="D161" s="136"/>
      <c r="E161" s="52"/>
      <c r="F161" s="52"/>
      <c r="G161" s="52"/>
      <c r="H161" s="136"/>
      <c r="I161" s="136"/>
      <c r="J161" s="52"/>
      <c r="K161" s="52"/>
      <c r="L161" s="136"/>
      <c r="M161" s="52"/>
      <c r="N161" s="52"/>
      <c r="O161" s="52"/>
      <c r="P161" s="52"/>
      <c r="Q161" s="52"/>
      <c r="R161" s="52"/>
      <c r="S161" s="136"/>
      <c r="T161" s="136"/>
      <c r="U161" s="187"/>
      <c r="V161" s="101"/>
      <c r="W161" s="101"/>
      <c r="X161" s="101"/>
      <c r="Y161" s="101"/>
      <c r="Z161" s="101"/>
      <c r="AA161" s="101"/>
      <c r="AB161" s="101"/>
      <c r="AC161" s="101"/>
      <c r="AD161" s="101"/>
      <c r="AE161" s="101"/>
      <c r="AF161" s="101"/>
      <c r="AG161" s="101"/>
      <c r="AH161" s="101"/>
      <c r="AI161" s="102"/>
    </row>
    <row r="162" spans="1:35" s="103" customFormat="1" ht="15.75">
      <c r="A162" s="160"/>
      <c r="B162" s="52"/>
      <c r="C162" s="136"/>
      <c r="D162" s="136"/>
      <c r="E162" s="52"/>
      <c r="F162" s="52"/>
      <c r="G162" s="52"/>
      <c r="H162" s="136"/>
      <c r="I162" s="136"/>
      <c r="J162" s="52"/>
      <c r="K162" s="52"/>
      <c r="L162" s="136"/>
      <c r="M162" s="52"/>
      <c r="N162" s="52"/>
      <c r="O162" s="52"/>
      <c r="P162" s="52"/>
      <c r="Q162" s="52"/>
      <c r="R162" s="52"/>
      <c r="S162" s="136"/>
      <c r="T162" s="136"/>
      <c r="U162" s="187"/>
      <c r="V162" s="101"/>
      <c r="W162" s="101"/>
      <c r="X162" s="101"/>
      <c r="Y162" s="101"/>
      <c r="Z162" s="101"/>
      <c r="AA162" s="101"/>
      <c r="AB162" s="101"/>
      <c r="AC162" s="101"/>
      <c r="AD162" s="101"/>
      <c r="AE162" s="101"/>
      <c r="AF162" s="101"/>
      <c r="AG162" s="101"/>
      <c r="AH162" s="101"/>
      <c r="AI162" s="102"/>
    </row>
    <row r="163" spans="1:35" s="103" customFormat="1" ht="15.75">
      <c r="A163" s="160"/>
      <c r="B163" s="52"/>
      <c r="C163" s="136"/>
      <c r="D163" s="136"/>
      <c r="E163" s="52"/>
      <c r="F163" s="52"/>
      <c r="G163" s="52"/>
      <c r="H163" s="136"/>
      <c r="I163" s="136"/>
      <c r="J163" s="52"/>
      <c r="K163" s="52"/>
      <c r="L163" s="136"/>
      <c r="M163" s="52"/>
      <c r="N163" s="52"/>
      <c r="O163" s="52"/>
      <c r="P163" s="52"/>
      <c r="Q163" s="52"/>
      <c r="R163" s="52"/>
      <c r="S163" s="136"/>
      <c r="T163" s="136"/>
      <c r="U163" s="187"/>
      <c r="V163" s="101"/>
      <c r="W163" s="101"/>
      <c r="X163" s="101"/>
      <c r="Y163" s="101"/>
      <c r="Z163" s="101"/>
      <c r="AA163" s="101"/>
      <c r="AB163" s="101"/>
      <c r="AC163" s="101"/>
      <c r="AD163" s="101"/>
      <c r="AE163" s="101"/>
      <c r="AF163" s="101"/>
      <c r="AG163" s="101"/>
      <c r="AH163" s="101"/>
      <c r="AI163" s="102"/>
    </row>
    <row r="164" spans="1:35" s="103" customFormat="1" ht="15.75">
      <c r="A164" s="160"/>
      <c r="B164" s="52"/>
      <c r="C164" s="136"/>
      <c r="D164" s="136"/>
      <c r="E164" s="52"/>
      <c r="F164" s="52"/>
      <c r="G164" s="52"/>
      <c r="H164" s="136"/>
      <c r="I164" s="136"/>
      <c r="J164" s="52"/>
      <c r="K164" s="52"/>
      <c r="L164" s="136"/>
      <c r="M164" s="52"/>
      <c r="N164" s="52"/>
      <c r="O164" s="52"/>
      <c r="P164" s="52"/>
      <c r="Q164" s="52"/>
      <c r="R164" s="52"/>
      <c r="S164" s="136"/>
      <c r="T164" s="136"/>
      <c r="U164" s="187"/>
      <c r="V164" s="101"/>
      <c r="W164" s="101"/>
      <c r="X164" s="101"/>
      <c r="Y164" s="101"/>
      <c r="Z164" s="101"/>
      <c r="AA164" s="101"/>
      <c r="AB164" s="101"/>
      <c r="AC164" s="101"/>
      <c r="AD164" s="101"/>
      <c r="AE164" s="101"/>
      <c r="AF164" s="101"/>
      <c r="AG164" s="101"/>
      <c r="AH164" s="101"/>
      <c r="AI164" s="102"/>
    </row>
    <row r="165" spans="1:35" s="103" customFormat="1" ht="15.75">
      <c r="A165" s="160"/>
      <c r="B165" s="52"/>
      <c r="C165" s="136"/>
      <c r="D165" s="136"/>
      <c r="E165" s="52"/>
      <c r="F165" s="52"/>
      <c r="G165" s="52"/>
      <c r="H165" s="136"/>
      <c r="I165" s="136"/>
      <c r="J165" s="52"/>
      <c r="K165" s="52"/>
      <c r="L165" s="136"/>
      <c r="M165" s="52"/>
      <c r="N165" s="52"/>
      <c r="O165" s="52"/>
      <c r="P165" s="52"/>
      <c r="Q165" s="52"/>
      <c r="R165" s="52"/>
      <c r="S165" s="136"/>
      <c r="T165" s="136"/>
      <c r="U165" s="187"/>
      <c r="V165" s="101"/>
      <c r="W165" s="101"/>
      <c r="X165" s="101"/>
      <c r="Y165" s="101"/>
      <c r="Z165" s="101"/>
      <c r="AA165" s="101"/>
      <c r="AB165" s="101"/>
      <c r="AC165" s="101"/>
      <c r="AD165" s="101"/>
      <c r="AE165" s="101"/>
      <c r="AF165" s="101"/>
      <c r="AG165" s="101"/>
      <c r="AH165" s="101"/>
      <c r="AI165" s="102"/>
    </row>
    <row r="166" spans="1:35" s="103" customFormat="1" ht="15.75">
      <c r="A166" s="160"/>
      <c r="B166" s="52"/>
      <c r="C166" s="136"/>
      <c r="D166" s="136"/>
      <c r="E166" s="52"/>
      <c r="F166" s="52"/>
      <c r="G166" s="52"/>
      <c r="H166" s="136"/>
      <c r="I166" s="136"/>
      <c r="J166" s="52"/>
      <c r="K166" s="52"/>
      <c r="L166" s="136"/>
      <c r="M166" s="52"/>
      <c r="N166" s="52"/>
      <c r="O166" s="52"/>
      <c r="P166" s="52"/>
      <c r="Q166" s="52"/>
      <c r="R166" s="52"/>
      <c r="S166" s="136"/>
      <c r="T166" s="136"/>
      <c r="U166" s="187"/>
      <c r="V166" s="101"/>
      <c r="W166" s="101"/>
      <c r="X166" s="101"/>
      <c r="Y166" s="101"/>
      <c r="Z166" s="101"/>
      <c r="AA166" s="101"/>
      <c r="AB166" s="101"/>
      <c r="AC166" s="101"/>
      <c r="AD166" s="101"/>
      <c r="AE166" s="101"/>
      <c r="AF166" s="101"/>
      <c r="AG166" s="101"/>
      <c r="AH166" s="101"/>
      <c r="AI166" s="102"/>
    </row>
    <row r="167" spans="1:35" s="103" customFormat="1" ht="15.75">
      <c r="A167" s="160"/>
      <c r="B167" s="52"/>
      <c r="C167" s="136"/>
      <c r="D167" s="136"/>
      <c r="E167" s="52"/>
      <c r="F167" s="52"/>
      <c r="G167" s="52"/>
      <c r="H167" s="136"/>
      <c r="I167" s="136"/>
      <c r="J167" s="52"/>
      <c r="K167" s="52"/>
      <c r="L167" s="136"/>
      <c r="M167" s="52"/>
      <c r="N167" s="52"/>
      <c r="O167" s="52"/>
      <c r="P167" s="52"/>
      <c r="Q167" s="52"/>
      <c r="R167" s="52"/>
      <c r="S167" s="136"/>
      <c r="T167" s="136"/>
      <c r="U167" s="187"/>
      <c r="V167" s="101"/>
      <c r="W167" s="101"/>
      <c r="X167" s="101"/>
      <c r="Y167" s="101"/>
      <c r="Z167" s="101"/>
      <c r="AA167" s="101"/>
      <c r="AB167" s="101"/>
      <c r="AC167" s="101"/>
      <c r="AD167" s="101"/>
      <c r="AE167" s="101"/>
      <c r="AF167" s="101"/>
      <c r="AG167" s="101"/>
      <c r="AH167" s="101"/>
      <c r="AI167" s="102"/>
    </row>
    <row r="168" spans="1:35" s="103" customFormat="1" ht="15.75">
      <c r="A168" s="160"/>
      <c r="B168" s="52"/>
      <c r="C168" s="136"/>
      <c r="D168" s="136"/>
      <c r="E168" s="52"/>
      <c r="F168" s="52"/>
      <c r="G168" s="52"/>
      <c r="H168" s="136"/>
      <c r="I168" s="136"/>
      <c r="J168" s="52"/>
      <c r="K168" s="52"/>
      <c r="L168" s="136"/>
      <c r="M168" s="52"/>
      <c r="N168" s="52"/>
      <c r="O168" s="52"/>
      <c r="P168" s="52"/>
      <c r="Q168" s="52"/>
      <c r="R168" s="52"/>
      <c r="S168" s="136"/>
      <c r="T168" s="136"/>
      <c r="U168" s="187"/>
      <c r="V168" s="101"/>
      <c r="W168" s="101"/>
      <c r="X168" s="101"/>
      <c r="Y168" s="101"/>
      <c r="Z168" s="101"/>
      <c r="AA168" s="101"/>
      <c r="AB168" s="101"/>
      <c r="AC168" s="101"/>
      <c r="AD168" s="101"/>
      <c r="AE168" s="101"/>
      <c r="AF168" s="101"/>
      <c r="AG168" s="101"/>
      <c r="AH168" s="101"/>
      <c r="AI168" s="102"/>
    </row>
    <row r="169" spans="1:35" s="103" customFormat="1" ht="15.75">
      <c r="A169" s="160"/>
      <c r="B169" s="52"/>
      <c r="C169" s="136"/>
      <c r="D169" s="136"/>
      <c r="E169" s="52"/>
      <c r="F169" s="52"/>
      <c r="G169" s="52"/>
      <c r="H169" s="136"/>
      <c r="I169" s="136"/>
      <c r="J169" s="52"/>
      <c r="K169" s="52"/>
      <c r="L169" s="136"/>
      <c r="M169" s="52"/>
      <c r="N169" s="52"/>
      <c r="O169" s="52"/>
      <c r="P169" s="52"/>
      <c r="Q169" s="52"/>
      <c r="R169" s="52"/>
      <c r="S169" s="136"/>
      <c r="T169" s="136"/>
      <c r="U169" s="187"/>
      <c r="V169" s="101"/>
      <c r="W169" s="101"/>
      <c r="X169" s="101"/>
      <c r="Y169" s="101"/>
      <c r="Z169" s="101"/>
      <c r="AA169" s="101"/>
      <c r="AB169" s="101"/>
      <c r="AC169" s="101"/>
      <c r="AD169" s="101"/>
      <c r="AE169" s="101"/>
      <c r="AF169" s="101"/>
      <c r="AG169" s="101"/>
      <c r="AH169" s="101"/>
      <c r="AI169" s="102"/>
    </row>
    <row r="170" spans="1:35" s="103" customFormat="1" ht="15.75">
      <c r="A170" s="160"/>
      <c r="B170" s="52"/>
      <c r="C170" s="136"/>
      <c r="D170" s="136"/>
      <c r="E170" s="52"/>
      <c r="F170" s="52"/>
      <c r="G170" s="52"/>
      <c r="H170" s="136"/>
      <c r="I170" s="136"/>
      <c r="J170" s="52"/>
      <c r="K170" s="52"/>
      <c r="L170" s="136"/>
      <c r="M170" s="52"/>
      <c r="N170" s="52"/>
      <c r="O170" s="52"/>
      <c r="P170" s="52"/>
      <c r="Q170" s="52"/>
      <c r="R170" s="52"/>
      <c r="S170" s="136"/>
      <c r="T170" s="136"/>
      <c r="U170" s="187"/>
      <c r="V170" s="101"/>
      <c r="W170" s="101"/>
      <c r="X170" s="101"/>
      <c r="Y170" s="101"/>
      <c r="Z170" s="101"/>
      <c r="AA170" s="101"/>
      <c r="AB170" s="101"/>
      <c r="AC170" s="101"/>
      <c r="AD170" s="101"/>
      <c r="AE170" s="101"/>
      <c r="AF170" s="101"/>
      <c r="AG170" s="101"/>
      <c r="AH170" s="101"/>
      <c r="AI170" s="102"/>
    </row>
    <row r="171" spans="1:35" s="103" customFormat="1" ht="15.75">
      <c r="A171" s="160"/>
      <c r="B171" s="52"/>
      <c r="C171" s="136"/>
      <c r="D171" s="136"/>
      <c r="E171" s="52"/>
      <c r="F171" s="52"/>
      <c r="G171" s="52"/>
      <c r="H171" s="136"/>
      <c r="I171" s="136"/>
      <c r="J171" s="52"/>
      <c r="K171" s="52"/>
      <c r="L171" s="136"/>
      <c r="M171" s="52"/>
      <c r="N171" s="52"/>
      <c r="O171" s="52"/>
      <c r="P171" s="52"/>
      <c r="Q171" s="52"/>
      <c r="R171" s="52"/>
      <c r="S171" s="136"/>
      <c r="T171" s="136"/>
      <c r="U171" s="187"/>
      <c r="V171" s="101"/>
      <c r="W171" s="101"/>
      <c r="X171" s="101"/>
      <c r="Y171" s="101"/>
      <c r="Z171" s="101"/>
      <c r="AA171" s="101"/>
      <c r="AB171" s="101"/>
      <c r="AC171" s="101"/>
      <c r="AD171" s="101"/>
      <c r="AE171" s="101"/>
      <c r="AF171" s="101"/>
      <c r="AG171" s="101"/>
      <c r="AH171" s="101"/>
      <c r="AI171" s="102"/>
    </row>
    <row r="172" spans="1:35" s="103" customFormat="1" ht="15.75">
      <c r="A172" s="160"/>
      <c r="B172" s="52"/>
      <c r="C172" s="136"/>
      <c r="D172" s="136"/>
      <c r="E172" s="52"/>
      <c r="F172" s="52"/>
      <c r="G172" s="52"/>
      <c r="H172" s="136"/>
      <c r="I172" s="136"/>
      <c r="J172" s="52"/>
      <c r="K172" s="52"/>
      <c r="L172" s="136"/>
      <c r="M172" s="52"/>
      <c r="N172" s="52"/>
      <c r="O172" s="52"/>
      <c r="P172" s="52"/>
      <c r="Q172" s="52"/>
      <c r="R172" s="52"/>
      <c r="S172" s="136"/>
      <c r="T172" s="136"/>
      <c r="U172" s="187"/>
      <c r="V172" s="101"/>
      <c r="W172" s="101"/>
      <c r="X172" s="101"/>
      <c r="Y172" s="101"/>
      <c r="Z172" s="101"/>
      <c r="AA172" s="101"/>
      <c r="AB172" s="101"/>
      <c r="AC172" s="101"/>
      <c r="AD172" s="101"/>
      <c r="AE172" s="101"/>
      <c r="AF172" s="101"/>
      <c r="AG172" s="101"/>
      <c r="AH172" s="101"/>
      <c r="AI172" s="102"/>
    </row>
    <row r="173" spans="1:35" s="103" customFormat="1" ht="15.75">
      <c r="A173" s="160"/>
      <c r="B173" s="52"/>
      <c r="C173" s="136"/>
      <c r="D173" s="136"/>
      <c r="E173" s="52"/>
      <c r="F173" s="52"/>
      <c r="G173" s="52"/>
      <c r="H173" s="136"/>
      <c r="I173" s="136"/>
      <c r="J173" s="52"/>
      <c r="K173" s="52"/>
      <c r="L173" s="136"/>
      <c r="M173" s="52"/>
      <c r="N173" s="52"/>
      <c r="O173" s="52"/>
      <c r="P173" s="52"/>
      <c r="Q173" s="52"/>
      <c r="R173" s="52"/>
      <c r="S173" s="136"/>
      <c r="T173" s="136"/>
      <c r="U173" s="187"/>
      <c r="V173" s="101"/>
      <c r="W173" s="101"/>
      <c r="X173" s="101"/>
      <c r="Y173" s="101"/>
      <c r="Z173" s="101"/>
      <c r="AA173" s="101"/>
      <c r="AB173" s="101"/>
      <c r="AC173" s="101"/>
      <c r="AD173" s="101"/>
      <c r="AE173" s="101"/>
      <c r="AF173" s="101"/>
      <c r="AG173" s="101"/>
      <c r="AH173" s="101"/>
      <c r="AI173" s="102"/>
    </row>
    <row r="174" spans="1:35" s="103" customFormat="1" ht="15.75">
      <c r="A174" s="160"/>
      <c r="B174" s="52"/>
      <c r="C174" s="136"/>
      <c r="D174" s="136"/>
      <c r="E174" s="52"/>
      <c r="F174" s="52"/>
      <c r="G174" s="52"/>
      <c r="H174" s="136"/>
      <c r="I174" s="136"/>
      <c r="J174" s="52"/>
      <c r="K174" s="52"/>
      <c r="L174" s="136"/>
      <c r="M174" s="52"/>
      <c r="N174" s="52"/>
      <c r="O174" s="52"/>
      <c r="P174" s="52"/>
      <c r="Q174" s="52"/>
      <c r="R174" s="52"/>
      <c r="S174" s="136"/>
      <c r="T174" s="136"/>
      <c r="U174" s="187"/>
      <c r="V174" s="101"/>
      <c r="W174" s="101"/>
      <c r="X174" s="101"/>
      <c r="Y174" s="101"/>
      <c r="Z174" s="101"/>
      <c r="AA174" s="101"/>
      <c r="AB174" s="101"/>
      <c r="AC174" s="101"/>
      <c r="AD174" s="101"/>
      <c r="AE174" s="101"/>
      <c r="AF174" s="101"/>
      <c r="AG174" s="101"/>
      <c r="AH174" s="101"/>
      <c r="AI174" s="102"/>
    </row>
    <row r="175" spans="1:35" s="103" customFormat="1" ht="15.75">
      <c r="A175" s="160"/>
      <c r="B175" s="52"/>
      <c r="C175" s="136"/>
      <c r="D175" s="136"/>
      <c r="E175" s="52"/>
      <c r="F175" s="52"/>
      <c r="G175" s="52"/>
      <c r="H175" s="136"/>
      <c r="I175" s="136"/>
      <c r="J175" s="52"/>
      <c r="K175" s="52"/>
      <c r="L175" s="136"/>
      <c r="M175" s="52"/>
      <c r="N175" s="52"/>
      <c r="O175" s="52"/>
      <c r="P175" s="52"/>
      <c r="Q175" s="52"/>
      <c r="R175" s="52"/>
      <c r="S175" s="136"/>
      <c r="T175" s="136"/>
      <c r="U175" s="187"/>
      <c r="V175" s="101"/>
      <c r="W175" s="101"/>
      <c r="X175" s="101"/>
      <c r="Y175" s="101"/>
      <c r="Z175" s="101"/>
      <c r="AA175" s="101"/>
      <c r="AB175" s="101"/>
      <c r="AC175" s="101"/>
      <c r="AD175" s="101"/>
      <c r="AE175" s="101"/>
      <c r="AF175" s="101"/>
      <c r="AG175" s="101"/>
      <c r="AH175" s="101"/>
      <c r="AI175" s="102"/>
    </row>
    <row r="176" spans="1:35" s="103" customFormat="1" ht="15.75">
      <c r="A176" s="160"/>
      <c r="B176" s="52"/>
      <c r="C176" s="136"/>
      <c r="D176" s="136"/>
      <c r="E176" s="52"/>
      <c r="F176" s="52"/>
      <c r="G176" s="52"/>
      <c r="H176" s="136"/>
      <c r="I176" s="136"/>
      <c r="J176" s="52"/>
      <c r="K176" s="52"/>
      <c r="L176" s="136"/>
      <c r="M176" s="52"/>
      <c r="N176" s="52"/>
      <c r="O176" s="52"/>
      <c r="P176" s="52"/>
      <c r="Q176" s="52"/>
      <c r="R176" s="52"/>
      <c r="S176" s="136"/>
      <c r="T176" s="136"/>
      <c r="U176" s="187"/>
      <c r="V176" s="101"/>
      <c r="W176" s="101"/>
      <c r="X176" s="101"/>
      <c r="Y176" s="101"/>
      <c r="Z176" s="101"/>
      <c r="AA176" s="101"/>
      <c r="AB176" s="101"/>
      <c r="AC176" s="101"/>
      <c r="AD176" s="101"/>
      <c r="AE176" s="101"/>
      <c r="AF176" s="101"/>
      <c r="AG176" s="101"/>
      <c r="AH176" s="101"/>
      <c r="AI176" s="102"/>
    </row>
    <row r="177" spans="1:35" s="103" customFormat="1" ht="15.75">
      <c r="A177" s="160"/>
      <c r="B177" s="52"/>
      <c r="C177" s="136"/>
      <c r="D177" s="136"/>
      <c r="E177" s="52"/>
      <c r="F177" s="52"/>
      <c r="G177" s="52"/>
      <c r="H177" s="136"/>
      <c r="I177" s="136"/>
      <c r="J177" s="52"/>
      <c r="K177" s="52"/>
      <c r="L177" s="136"/>
      <c r="M177" s="52"/>
      <c r="N177" s="52"/>
      <c r="O177" s="52"/>
      <c r="P177" s="52"/>
      <c r="Q177" s="52"/>
      <c r="R177" s="52"/>
      <c r="S177" s="136"/>
      <c r="T177" s="136"/>
      <c r="U177" s="187"/>
      <c r="V177" s="101"/>
      <c r="W177" s="101"/>
      <c r="X177" s="101"/>
      <c r="Y177" s="101"/>
      <c r="Z177" s="101"/>
      <c r="AA177" s="101"/>
      <c r="AB177" s="101"/>
      <c r="AC177" s="101"/>
      <c r="AD177" s="101"/>
      <c r="AE177" s="101"/>
      <c r="AF177" s="101"/>
      <c r="AG177" s="101"/>
      <c r="AH177" s="101"/>
      <c r="AI177" s="102"/>
    </row>
    <row r="178" spans="1:35" s="103" customFormat="1" ht="15.75">
      <c r="A178" s="160"/>
      <c r="B178" s="52"/>
      <c r="C178" s="136"/>
      <c r="D178" s="136"/>
      <c r="E178" s="52"/>
      <c r="F178" s="52"/>
      <c r="G178" s="52"/>
      <c r="H178" s="136"/>
      <c r="I178" s="136"/>
      <c r="J178" s="52"/>
      <c r="K178" s="52"/>
      <c r="L178" s="136"/>
      <c r="M178" s="52"/>
      <c r="N178" s="52"/>
      <c r="O178" s="52"/>
      <c r="P178" s="52"/>
      <c r="Q178" s="52"/>
      <c r="R178" s="52"/>
      <c r="S178" s="136"/>
      <c r="T178" s="136"/>
      <c r="U178" s="187"/>
      <c r="V178" s="101"/>
      <c r="W178" s="101"/>
      <c r="X178" s="101"/>
      <c r="Y178" s="101"/>
      <c r="Z178" s="101"/>
      <c r="AA178" s="101"/>
      <c r="AB178" s="101"/>
      <c r="AC178" s="101"/>
      <c r="AD178" s="101"/>
      <c r="AE178" s="101"/>
      <c r="AF178" s="101"/>
      <c r="AG178" s="101"/>
      <c r="AH178" s="101"/>
      <c r="AI178" s="102"/>
    </row>
    <row r="179" spans="1:35" s="103" customFormat="1" ht="15.75">
      <c r="A179" s="160"/>
      <c r="B179" s="52"/>
      <c r="C179" s="136"/>
      <c r="D179" s="136"/>
      <c r="E179" s="52"/>
      <c r="F179" s="52"/>
      <c r="G179" s="52"/>
      <c r="H179" s="136"/>
      <c r="I179" s="136"/>
      <c r="J179" s="52"/>
      <c r="K179" s="52"/>
      <c r="L179" s="136"/>
      <c r="M179" s="52"/>
      <c r="N179" s="52"/>
      <c r="O179" s="52"/>
      <c r="P179" s="52"/>
      <c r="Q179" s="52"/>
      <c r="R179" s="52"/>
      <c r="S179" s="136"/>
      <c r="T179" s="136"/>
      <c r="U179" s="187"/>
      <c r="V179" s="101"/>
      <c r="W179" s="101"/>
      <c r="X179" s="101"/>
      <c r="Y179" s="101"/>
      <c r="Z179" s="101"/>
      <c r="AA179" s="101"/>
      <c r="AB179" s="101"/>
      <c r="AC179" s="101"/>
      <c r="AD179" s="101"/>
      <c r="AE179" s="101"/>
      <c r="AF179" s="101"/>
      <c r="AG179" s="101"/>
      <c r="AH179" s="101"/>
      <c r="AI179" s="102"/>
    </row>
    <row r="180" spans="1:35" s="103" customFormat="1" ht="15.75">
      <c r="A180" s="160"/>
      <c r="B180" s="52"/>
      <c r="C180" s="136"/>
      <c r="D180" s="136"/>
      <c r="E180" s="52"/>
      <c r="F180" s="52"/>
      <c r="G180" s="52"/>
      <c r="H180" s="136"/>
      <c r="I180" s="136"/>
      <c r="J180" s="52"/>
      <c r="K180" s="52"/>
      <c r="L180" s="136"/>
      <c r="M180" s="52"/>
      <c r="N180" s="52"/>
      <c r="O180" s="52"/>
      <c r="P180" s="52"/>
      <c r="Q180" s="52"/>
      <c r="R180" s="52"/>
      <c r="S180" s="136"/>
      <c r="T180" s="136"/>
      <c r="U180" s="187"/>
      <c r="V180" s="101"/>
      <c r="W180" s="101"/>
      <c r="X180" s="101"/>
      <c r="Y180" s="101"/>
      <c r="Z180" s="101"/>
      <c r="AA180" s="101"/>
      <c r="AB180" s="101"/>
      <c r="AC180" s="101"/>
      <c r="AD180" s="101"/>
      <c r="AE180" s="101"/>
      <c r="AF180" s="101"/>
      <c r="AG180" s="101"/>
      <c r="AH180" s="101"/>
      <c r="AI180" s="102"/>
    </row>
    <row r="181" spans="1:35" s="103" customFormat="1" ht="15.75">
      <c r="A181" s="160"/>
      <c r="B181" s="52"/>
      <c r="C181" s="136"/>
      <c r="D181" s="136"/>
      <c r="E181" s="52"/>
      <c r="F181" s="52"/>
      <c r="G181" s="52"/>
      <c r="H181" s="136"/>
      <c r="I181" s="136"/>
      <c r="J181" s="52"/>
      <c r="K181" s="52"/>
      <c r="L181" s="136"/>
      <c r="M181" s="52"/>
      <c r="N181" s="52"/>
      <c r="O181" s="52"/>
      <c r="P181" s="52"/>
      <c r="Q181" s="52"/>
      <c r="R181" s="52"/>
      <c r="S181" s="136"/>
      <c r="T181" s="136"/>
      <c r="U181" s="187"/>
      <c r="V181" s="101"/>
      <c r="W181" s="101"/>
      <c r="X181" s="101"/>
      <c r="Y181" s="101"/>
      <c r="Z181" s="101"/>
      <c r="AA181" s="101"/>
      <c r="AB181" s="101"/>
      <c r="AC181" s="101"/>
      <c r="AD181" s="101"/>
      <c r="AE181" s="101"/>
      <c r="AF181" s="101"/>
      <c r="AG181" s="101"/>
      <c r="AH181" s="101"/>
      <c r="AI181" s="102"/>
    </row>
    <row r="182" spans="1:35" s="103" customFormat="1" ht="15.75">
      <c r="A182" s="160"/>
      <c r="B182" s="52"/>
      <c r="C182" s="136"/>
      <c r="D182" s="136"/>
      <c r="E182" s="52"/>
      <c r="F182" s="52"/>
      <c r="G182" s="52"/>
      <c r="H182" s="136"/>
      <c r="I182" s="136"/>
      <c r="J182" s="52"/>
      <c r="K182" s="52"/>
      <c r="L182" s="136"/>
      <c r="M182" s="52"/>
      <c r="N182" s="52"/>
      <c r="O182" s="52"/>
      <c r="P182" s="52"/>
      <c r="Q182" s="52"/>
      <c r="R182" s="52"/>
      <c r="S182" s="136"/>
      <c r="T182" s="136"/>
      <c r="U182" s="187"/>
      <c r="V182" s="101"/>
      <c r="W182" s="101"/>
      <c r="X182" s="101"/>
      <c r="Y182" s="101"/>
      <c r="Z182" s="101"/>
      <c r="AA182" s="101"/>
      <c r="AB182" s="101"/>
      <c r="AC182" s="101"/>
      <c r="AD182" s="101"/>
      <c r="AE182" s="101"/>
      <c r="AF182" s="101"/>
      <c r="AG182" s="101"/>
      <c r="AH182" s="101"/>
      <c r="AI182" s="102"/>
    </row>
  </sheetData>
  <sheetProtection/>
  <mergeCells count="43">
    <mergeCell ref="A123:E123"/>
    <mergeCell ref="A129:E129"/>
    <mergeCell ref="B124:D124"/>
    <mergeCell ref="A11:B11"/>
    <mergeCell ref="A12:B12"/>
    <mergeCell ref="O9:O10"/>
    <mergeCell ref="D9:D10"/>
    <mergeCell ref="A122:F122"/>
    <mergeCell ref="A6:B10"/>
    <mergeCell ref="Q5:T5"/>
    <mergeCell ref="H6:R6"/>
    <mergeCell ref="S6:S10"/>
    <mergeCell ref="I8:I10"/>
    <mergeCell ref="R7:R10"/>
    <mergeCell ref="U6:U10"/>
    <mergeCell ref="E2:P2"/>
    <mergeCell ref="A3:D3"/>
    <mergeCell ref="E3:P3"/>
    <mergeCell ref="K9:K10"/>
    <mergeCell ref="G6:G10"/>
    <mergeCell ref="D7:E8"/>
    <mergeCell ref="E9:E10"/>
    <mergeCell ref="L9:L10"/>
    <mergeCell ref="C7:C10"/>
    <mergeCell ref="N9:N10"/>
    <mergeCell ref="E1:P1"/>
    <mergeCell ref="C6:E6"/>
    <mergeCell ref="P9:P10"/>
    <mergeCell ref="Q9:Q10"/>
    <mergeCell ref="Q4:T4"/>
    <mergeCell ref="H7:H10"/>
    <mergeCell ref="I7:Q7"/>
    <mergeCell ref="A2:D2"/>
    <mergeCell ref="F6:F10"/>
    <mergeCell ref="Q2:T2"/>
    <mergeCell ref="N129:T129"/>
    <mergeCell ref="N124:T124"/>
    <mergeCell ref="N122:T122"/>
    <mergeCell ref="J8:Q8"/>
    <mergeCell ref="N123:T123"/>
    <mergeCell ref="T6:T10"/>
    <mergeCell ref="J9:J10"/>
    <mergeCell ref="M9:M10"/>
  </mergeCells>
  <printOptions/>
  <pageMargins left="0.2" right="0.08" top="0.3" bottom="0.38" header="0.32" footer="0.3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2019-03-06T08:14:23Z</cp:lastPrinted>
  <dcterms:created xsi:type="dcterms:W3CDTF">2004-03-07T02:36:29Z</dcterms:created>
  <dcterms:modified xsi:type="dcterms:W3CDTF">2019-03-07T03:34:00Z</dcterms:modified>
  <cp:category/>
  <cp:version/>
  <cp:contentType/>
  <cp:contentStatus/>
</cp:coreProperties>
</file>